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65461" windowWidth="15135" windowHeight="9150" activeTab="0"/>
  </bookViews>
  <sheets>
    <sheet name="Tulud" sheetId="1" r:id="rId1"/>
    <sheet name="Kulud" sheetId="2" r:id="rId2"/>
    <sheet name="tulude,kulude jaotus" sheetId="3" r:id="rId3"/>
  </sheets>
  <definedNames>
    <definedName name="_xlnm.Print_Titles" localSheetId="1">'Kulud'!$4:$4</definedName>
  </definedNames>
  <calcPr fullCalcOnLoad="1"/>
</workbook>
</file>

<file path=xl/sharedStrings.xml><?xml version="1.0" encoding="utf-8"?>
<sst xmlns="http://schemas.openxmlformats.org/spreadsheetml/2006/main" count="1331" uniqueCount="562">
  <si>
    <t>Maksud</t>
  </si>
  <si>
    <t>Kaupade ja teenuste müük</t>
  </si>
  <si>
    <t>Tulud varadelt</t>
  </si>
  <si>
    <t>Muud tulud</t>
  </si>
  <si>
    <t>Üldised valitsussektori teenused</t>
  </si>
  <si>
    <t>Majandus</t>
  </si>
  <si>
    <t>Keskkonnakaitse</t>
  </si>
  <si>
    <t>Elamu- ja kommunaalmajandus</t>
  </si>
  <si>
    <t>Tervishoid</t>
  </si>
  <si>
    <t>Haridus</t>
  </si>
  <si>
    <t>Sotsiaalne kaitse</t>
  </si>
  <si>
    <t>T U L U D</t>
  </si>
  <si>
    <t>Tartu linna 2005. a eelarve</t>
  </si>
  <si>
    <t>finantseerimis-
eelarve</t>
  </si>
  <si>
    <t>majandamis-
eelarve</t>
  </si>
  <si>
    <t>kokku</t>
  </si>
  <si>
    <t xml:space="preserve">   Füüsilise isiku tulumaks</t>
  </si>
  <si>
    <t xml:space="preserve">   Maamaks</t>
  </si>
  <si>
    <t xml:space="preserve">   Reklaamimaks</t>
  </si>
  <si>
    <t xml:space="preserve">   Teede ja tänavate sulgemise maks</t>
  </si>
  <si>
    <t xml:space="preserve">   Parkimistasu</t>
  </si>
  <si>
    <t xml:space="preserve">   Riigilõivud</t>
  </si>
  <si>
    <t xml:space="preserve">   Laekumised majandustegevusest</t>
  </si>
  <si>
    <t xml:space="preserve">     Laekumised muude majanduskü-
     simustega tegelevate asutuste ma-
     jandustegevusest</t>
  </si>
  <si>
    <t xml:space="preserve">   Intressi- ja viivisetulud</t>
  </si>
  <si>
    <t xml:space="preserve">   Dividendid</t>
  </si>
  <si>
    <t xml:space="preserve">   Materiaalsete varade müük</t>
  </si>
  <si>
    <t xml:space="preserve">   Maa müük</t>
  </si>
  <si>
    <t xml:space="preserve">   Trahvid</t>
  </si>
  <si>
    <t xml:space="preserve">   Kulude katteks suunatud jääk</t>
  </si>
  <si>
    <t>TULUD KOKKU</t>
  </si>
  <si>
    <t xml:space="preserve">   sh: volikogu kantselei</t>
  </si>
  <si>
    <t xml:space="preserve">         linnakantselei</t>
  </si>
  <si>
    <t xml:space="preserve">         osakonnad</t>
  </si>
  <si>
    <t>K U L U D KOKKU</t>
  </si>
  <si>
    <t>Avalik kord</t>
  </si>
  <si>
    <t xml:space="preserve">   sh: linnamajanduse osakond</t>
  </si>
  <si>
    <t xml:space="preserve">        MTÜ Naabrusvalve Keskus</t>
  </si>
  <si>
    <t xml:space="preserve">   sh: arhitektuuri ja ehituse osakond</t>
  </si>
  <si>
    <t xml:space="preserve">         ettevõtluse osakond</t>
  </si>
  <si>
    <t xml:space="preserve">         linnamajanduse osakond</t>
  </si>
  <si>
    <t xml:space="preserve">         linnaplaneerimise ja maakorralduse osakond</t>
  </si>
  <si>
    <t xml:space="preserve">         linnavarade osakond</t>
  </si>
  <si>
    <t xml:space="preserve">         SA Tartu Teaduspark</t>
  </si>
  <si>
    <t xml:space="preserve">         SA Tartumaa Turism</t>
  </si>
  <si>
    <t xml:space="preserve">         SA Tartu Ärinõuandla</t>
  </si>
  <si>
    <t xml:space="preserve">         OÜ Uppsala Maja</t>
  </si>
  <si>
    <t xml:space="preserve">        linnavarade osakond</t>
  </si>
  <si>
    <t xml:space="preserve">   sh: linnaarsti teenistus</t>
  </si>
  <si>
    <t>Vabaaeg ja kultuur</t>
  </si>
  <si>
    <t xml:space="preserve">        ettevõtluse osakond</t>
  </si>
  <si>
    <t xml:space="preserve">        haridusosakond</t>
  </si>
  <si>
    <t xml:space="preserve">        kultuuriosakond</t>
  </si>
  <si>
    <t xml:space="preserve">        linnamajanduse osakond</t>
  </si>
  <si>
    <t xml:space="preserve">        rahandusosakond</t>
  </si>
  <si>
    <t xml:space="preserve">        SA Tartu Kultuurkapital</t>
  </si>
  <si>
    <t xml:space="preserve">        Eesti Kontsert</t>
  </si>
  <si>
    <t xml:space="preserve">        SA Tartu Jaani Kirik</t>
  </si>
  <si>
    <t xml:space="preserve">        Tartu Ülikool</t>
  </si>
  <si>
    <t xml:space="preserve">   sh: haridusosakond</t>
  </si>
  <si>
    <t xml:space="preserve">        linnakantselei</t>
  </si>
  <si>
    <t xml:space="preserve">        Eesti Muusikaakadeemia</t>
  </si>
  <si>
    <t xml:space="preserve">        Tartu Ülikooli SA</t>
  </si>
  <si>
    <t xml:space="preserve">        Eesti Põllumajandusülikool</t>
  </si>
  <si>
    <t xml:space="preserve">         sotsiaalabi osakond</t>
  </si>
  <si>
    <t>tulude ja kulude jaotus</t>
  </si>
  <si>
    <t>TULUD, KULUD</t>
  </si>
  <si>
    <t>KULUD KOKKU</t>
  </si>
  <si>
    <t xml:space="preserve">   sh: tegevuskulud</t>
  </si>
  <si>
    <t>VOLIKOGU KANTSELEI</t>
  </si>
  <si>
    <t>01111</t>
  </si>
  <si>
    <t>klassif</t>
  </si>
  <si>
    <t>Tulud</t>
  </si>
  <si>
    <t>Kulud</t>
  </si>
  <si>
    <t>Finantseerimiseelarve</t>
  </si>
  <si>
    <t>tegevuskulud</t>
  </si>
  <si>
    <t xml:space="preserve">         investeeringud</t>
  </si>
  <si>
    <t>investeeringud</t>
  </si>
  <si>
    <t>LINNAKANTSELEI</t>
  </si>
  <si>
    <t>2.1</t>
  </si>
  <si>
    <t>Linnavalitsus, linnakantselei</t>
  </si>
  <si>
    <t>2.1.1</t>
  </si>
  <si>
    <t>2.1.2</t>
  </si>
  <si>
    <t>01112</t>
  </si>
  <si>
    <t>01600</t>
  </si>
  <si>
    <t>Liikmemaks ja ühistegevuskulud</t>
  </si>
  <si>
    <t>2.2</t>
  </si>
  <si>
    <t>2.2.1</t>
  </si>
  <si>
    <t>09110</t>
  </si>
  <si>
    <t>2.2.2</t>
  </si>
  <si>
    <t>09220</t>
  </si>
  <si>
    <t>Gümnaasiumid</t>
  </si>
  <si>
    <t>2.2.3</t>
  </si>
  <si>
    <t>09222</t>
  </si>
  <si>
    <t>3.1</t>
  </si>
  <si>
    <t>Osakonna teenistused</t>
  </si>
  <si>
    <t>3.2</t>
  </si>
  <si>
    <t>08108</t>
  </si>
  <si>
    <t>Täiskasvanute huvialaasutused 
(Keeltekool)</t>
  </si>
  <si>
    <t>3.3</t>
  </si>
  <si>
    <t>09212</t>
  </si>
  <si>
    <t>09221</t>
  </si>
  <si>
    <t>Täiskasvanute gümnaasium</t>
  </si>
  <si>
    <t>Kutsehariduskeskus</t>
  </si>
  <si>
    <t>09601</t>
  </si>
  <si>
    <t>Muud hariduse abiteenused</t>
  </si>
  <si>
    <t>09800</t>
  </si>
  <si>
    <t>Muu haridus</t>
  </si>
  <si>
    <t>KULTUURIOSAKOND</t>
  </si>
  <si>
    <t>HARIDUSOSAKOND</t>
  </si>
  <si>
    <t>4.1</t>
  </si>
  <si>
    <t>4.1.1</t>
  </si>
  <si>
    <t>4.2</t>
  </si>
  <si>
    <t>4.2.1</t>
  </si>
  <si>
    <t>08101</t>
  </si>
  <si>
    <t>Noortesport</t>
  </si>
  <si>
    <t>4.2.2</t>
  </si>
  <si>
    <t>Spordibaasid</t>
  </si>
  <si>
    <t>4.2.3</t>
  </si>
  <si>
    <t>08102</t>
  </si>
  <si>
    <t>08105</t>
  </si>
  <si>
    <t>Laste muusika- ja kunstikoolid</t>
  </si>
  <si>
    <t>4.2.4</t>
  </si>
  <si>
    <t>08106</t>
  </si>
  <si>
    <t>08107</t>
  </si>
  <si>
    <t>08109</t>
  </si>
  <si>
    <t>Noorsoo- ja spordiprojektid</t>
  </si>
  <si>
    <t>08201</t>
  </si>
  <si>
    <t>Raamatukogud</t>
  </si>
  <si>
    <t>LINNAARSTITEENISTUS</t>
  </si>
  <si>
    <t>Linnaarstiteenistus</t>
  </si>
  <si>
    <t>07120</t>
  </si>
  <si>
    <t>07210</t>
  </si>
  <si>
    <t>07340</t>
  </si>
  <si>
    <t>07400</t>
  </si>
  <si>
    <t>Avalikud tervishoiuteenused</t>
  </si>
  <si>
    <t>08202</t>
  </si>
  <si>
    <t>Tiigi Seltsimaja</t>
  </si>
  <si>
    <t>08203</t>
  </si>
  <si>
    <t>Muuseumid</t>
  </si>
  <si>
    <t>08208</t>
  </si>
  <si>
    <t>Kultuuriüritused</t>
  </si>
  <si>
    <t>08209</t>
  </si>
  <si>
    <t>Seltsitegevus</t>
  </si>
  <si>
    <t>Üldmeditsiiniteenused
(ravikindlustusega hõlmamata 
isikute arstiabi)</t>
  </si>
  <si>
    <t>Ravivahendid ja seadmed
(põetusvahendid)</t>
  </si>
  <si>
    <t>SOTSIAALABI OSAKOND</t>
  </si>
  <si>
    <t>Erivajadustega inimeste sotsiaal-
hoolekande asutused</t>
  </si>
  <si>
    <t>Muu erivajadustega inimeste sot-
siaalne kaitse</t>
  </si>
  <si>
    <t>Eakate sotsiaalhoolekande asutu-
sed (päevakeskus Kalda ja kodu-
teenused)</t>
  </si>
  <si>
    <t>Eakate sotsiaalhoolekande asutu-
sed (päevakeskus Tähtvere ja tee-
nuse ost)</t>
  </si>
  <si>
    <t>Eakate sotsiaalhoolekande asutu-
sed (Hooldekodu ja teenuse ost)</t>
  </si>
  <si>
    <t>Muu eakate sotsiaalne kaitse</t>
  </si>
  <si>
    <t>Lastekodu teenuse ost</t>
  </si>
  <si>
    <t>Muu perede ja laste sotsiaalne 
kaitse</t>
  </si>
  <si>
    <t>Töötute sotsiaalne kaitse</t>
  </si>
  <si>
    <t>Riskirühmade sotsiaalhoolekande
asutused (Varjupaik ja teenuse ost)</t>
  </si>
  <si>
    <t>Toimetulekutoetus</t>
  </si>
  <si>
    <t>LINNAMAJANDUSE OSAKOND</t>
  </si>
  <si>
    <t>03600</t>
  </si>
  <si>
    <t>04510</t>
  </si>
  <si>
    <t>Liikluskorraldus</t>
  </si>
  <si>
    <t>Transpordikorraldus</t>
  </si>
  <si>
    <t>04511</t>
  </si>
  <si>
    <t>04512</t>
  </si>
  <si>
    <t>Linna teede ja tänavate korrashoid</t>
  </si>
  <si>
    <t>05100</t>
  </si>
  <si>
    <t>Jäätmekäitlus</t>
  </si>
  <si>
    <t>Prügivedu</t>
  </si>
  <si>
    <t>Tänavate puhastus</t>
  </si>
  <si>
    <t>05200</t>
  </si>
  <si>
    <t>Heitveekäitlus</t>
  </si>
  <si>
    <t>05400</t>
  </si>
  <si>
    <t>Haljastus</t>
  </si>
  <si>
    <t>05600</t>
  </si>
  <si>
    <t>Muu keskkonnakaitse</t>
  </si>
  <si>
    <t>Elamu- ja komunaalmajandus</t>
  </si>
  <si>
    <t>06300</t>
  </si>
  <si>
    <t>Veevarustus</t>
  </si>
  <si>
    <t>06400</t>
  </si>
  <si>
    <t>Tänavavalgustus</t>
  </si>
  <si>
    <t>06602</t>
  </si>
  <si>
    <t>Kalmistud</t>
  </si>
  <si>
    <t>06603</t>
  </si>
  <si>
    <t>08103</t>
  </si>
  <si>
    <t>Puhkepargid</t>
  </si>
  <si>
    <t>LINNAVARADE OSAKOND</t>
  </si>
  <si>
    <t>01700</t>
  </si>
  <si>
    <t>Valitsussektori võla teenindamine</t>
  </si>
  <si>
    <t>04900</t>
  </si>
  <si>
    <t>Muu majandus (linnavara haldamine)</t>
  </si>
  <si>
    <t>06100</t>
  </si>
  <si>
    <t>Elamumajanduse arendamine</t>
  </si>
  <si>
    <t>Raamatukogu</t>
  </si>
  <si>
    <t>Monumendid</t>
  </si>
  <si>
    <t>Erivajadustega isikute sotsiaalhoolekande asutused</t>
  </si>
  <si>
    <t>Laste sotsiaalhoolekandeasutused</t>
  </si>
  <si>
    <t>ARHITEKTUURI JA EHITUSE 
OSAKOND</t>
  </si>
  <si>
    <t>04740</t>
  </si>
  <si>
    <t>Üldmajanduslikud arendusprojektid
(arhitektuur)</t>
  </si>
  <si>
    <t>Muu majandus (linnakujundus)</t>
  </si>
  <si>
    <t>08207</t>
  </si>
  <si>
    <t>Muinsuskaitse</t>
  </si>
  <si>
    <t>LINNAPLANEERIMISE JA MAA-
KORRALDUSE OSAKOND</t>
  </si>
  <si>
    <t>01330</t>
  </si>
  <si>
    <t>Muud üldised valitsemisteenused 
(arengukavad)</t>
  </si>
  <si>
    <t>04210</t>
  </si>
  <si>
    <t>Maakorraldus</t>
  </si>
  <si>
    <t>Üldmajanduslikud arendusprojektid
(territoriaalne planeerimine)</t>
  </si>
  <si>
    <t>ETTEVÕTLUSE OSAKOND</t>
  </si>
  <si>
    <t>Üldmajanduslikud arendusprojektid</t>
  </si>
  <si>
    <t>Kultuuriüritused (laadad)</t>
  </si>
  <si>
    <t>RAHANDUSOSAKOND</t>
  </si>
  <si>
    <t xml:space="preserve">         valitsussektori võla teenindamine</t>
  </si>
  <si>
    <t>09200</t>
  </si>
  <si>
    <t>Koolid (teenuse ost teistelt oma-
valitsustelt)</t>
  </si>
  <si>
    <t>Laste muusika- ja kunstikoolid
(teenuse ost teistelt omavalitsustelt)</t>
  </si>
  <si>
    <t>Muu avalik kord</t>
  </si>
  <si>
    <t>04730</t>
  </si>
  <si>
    <t>Turism</t>
  </si>
  <si>
    <t>04800</t>
  </si>
  <si>
    <t>Muu majandus</t>
  </si>
  <si>
    <t>08206</t>
  </si>
  <si>
    <t>Kontsertorganisatsioonid</t>
  </si>
  <si>
    <t>08211</t>
  </si>
  <si>
    <t>Botaanikaaed</t>
  </si>
  <si>
    <t>Muinsuskaitse (Toomkirik)</t>
  </si>
  <si>
    <t>09400</t>
  </si>
  <si>
    <t>Kõrgharidus</t>
  </si>
  <si>
    <t>RESERVFOND</t>
  </si>
  <si>
    <t xml:space="preserve">         reservfond</t>
  </si>
  <si>
    <t>EESTI PÕLLUMAJANDUSÜLIKOOL</t>
  </si>
  <si>
    <t>TARTU ÜLIKOOLI SA (Raefond)</t>
  </si>
  <si>
    <t xml:space="preserve">   sh: investeeringud</t>
  </si>
  <si>
    <t>Tartu linna 2005. a eelarve eelnõu</t>
  </si>
  <si>
    <t xml:space="preserve">    sh: linnavarade osakond</t>
  </si>
  <si>
    <t xml:space="preserve">         OÜ Anne Saun</t>
  </si>
  <si>
    <t>Muu sotsiaalsete riskirühmade
kaitse</t>
  </si>
  <si>
    <t>OÜ ANNE SAUN</t>
  </si>
  <si>
    <t xml:space="preserve">investeeringud </t>
  </si>
  <si>
    <t>aasta alguse jääk</t>
  </si>
  <si>
    <t>aasta alguse vahendid</t>
  </si>
  <si>
    <t>Rahva- ja kultuurimajad (Tiigi Seltsimaja)</t>
  </si>
  <si>
    <t>Puhkepargid (Tähtvere PP)</t>
  </si>
  <si>
    <t>SA TÄHTVERE PUHKEPARK</t>
  </si>
  <si>
    <t>OÜ UPPSALA MAJA</t>
  </si>
  <si>
    <t>SA TARTU ÄRINÕUANDLA</t>
  </si>
  <si>
    <t>SA TARTU TEADUSPARK</t>
  </si>
  <si>
    <t>SA TARTUMAA TURISM</t>
  </si>
  <si>
    <t>MTÜ NAABRUSVALVE KESKUS</t>
  </si>
  <si>
    <t>EESTI KONTSERT</t>
  </si>
  <si>
    <t>TARTU ÜLIKOOL</t>
  </si>
  <si>
    <t>SA TARTU JAANI KIRIK</t>
  </si>
  <si>
    <t>08300</t>
  </si>
  <si>
    <t>Kirjastused</t>
  </si>
  <si>
    <t xml:space="preserve">        Eesti Mõtteloo Sihtkapital SA</t>
  </si>
  <si>
    <t>SA TARTU KULTUURKAPITAL</t>
  </si>
  <si>
    <t>EESTI MUUSIKAAKADEEMIA</t>
  </si>
  <si>
    <t>2.3</t>
  </si>
  <si>
    <t>2.3.1</t>
  </si>
  <si>
    <t>Eakate sotsiaalhoolekanne</t>
  </si>
  <si>
    <t xml:space="preserve">   Saastetasud</t>
  </si>
  <si>
    <t>SA Teaduskeskus AHHAA</t>
  </si>
  <si>
    <t xml:space="preserve">        SA Tähtvere Puhkepark</t>
  </si>
  <si>
    <t xml:space="preserve">        SA Teaduskeskus AHHAA </t>
  </si>
  <si>
    <t>Vabaaeg, kultuur</t>
  </si>
  <si>
    <t>Rahvusvahelised hansapäevad</t>
  </si>
  <si>
    <t xml:space="preserve">     sh: investeeringud</t>
  </si>
  <si>
    <t>Põhikoolid ja gümnaasiumid</t>
  </si>
  <si>
    <t>Sihtotstarbelised vahendid</t>
  </si>
  <si>
    <t xml:space="preserve">     aasta alguse jääk</t>
  </si>
  <si>
    <t>Eakate sotsiaalhoolekande-
asutused (Hooldekodu)</t>
  </si>
  <si>
    <t>Riskirühmade sotsiaalhoolekande asutused - Aktiviseerimiskeskus</t>
  </si>
  <si>
    <t xml:space="preserve">   sh SA Tartu Muusikafestival</t>
  </si>
  <si>
    <t>08600</t>
  </si>
  <si>
    <t>Muud kulud</t>
  </si>
  <si>
    <t>2.4</t>
  </si>
  <si>
    <t>2.5</t>
  </si>
  <si>
    <t>2.6</t>
  </si>
  <si>
    <t>2.1.3</t>
  </si>
  <si>
    <t>2.1.4</t>
  </si>
  <si>
    <t>2.1.5</t>
  </si>
  <si>
    <t>2.2.2.1</t>
  </si>
  <si>
    <t>2.2.2.2</t>
  </si>
  <si>
    <t>2.2.2.3</t>
  </si>
  <si>
    <t>2.2.2.4</t>
  </si>
  <si>
    <t>2.2.2.5</t>
  </si>
  <si>
    <t>2.2.4</t>
  </si>
  <si>
    <t>2.2.5</t>
  </si>
  <si>
    <t>2.3.2</t>
  </si>
  <si>
    <t>2.3.3</t>
  </si>
  <si>
    <t>2.4.1</t>
  </si>
  <si>
    <t>2.4.2</t>
  </si>
  <si>
    <t>2.4.3</t>
  </si>
  <si>
    <t>2.4.5</t>
  </si>
  <si>
    <t>2.4.6</t>
  </si>
  <si>
    <t>2.5.1</t>
  </si>
  <si>
    <t>2.5.2</t>
  </si>
  <si>
    <t>2.5.3</t>
  </si>
  <si>
    <t>3.4</t>
  </si>
  <si>
    <t>3.5</t>
  </si>
  <si>
    <t>3.6</t>
  </si>
  <si>
    <t>3.7</t>
  </si>
  <si>
    <t>3.8</t>
  </si>
  <si>
    <t>3.9</t>
  </si>
  <si>
    <t xml:space="preserve">         üldised personaliteenused</t>
  </si>
  <si>
    <t>01310</t>
  </si>
  <si>
    <t>Üldised personaliteenused - 
õppelaenu kustutamine</t>
  </si>
  <si>
    <t xml:space="preserve">  sh eraldis riigieelarvest</t>
  </si>
  <si>
    <t>4.1.1.1</t>
  </si>
  <si>
    <t>4.2.1.1</t>
  </si>
  <si>
    <t>4.2.1.2</t>
  </si>
  <si>
    <t>4.2.2.1</t>
  </si>
  <si>
    <t>4.2.3.1</t>
  </si>
  <si>
    <t>4.2.4.1</t>
  </si>
  <si>
    <t>4.2.3.2</t>
  </si>
  <si>
    <t>4.2.3.3</t>
  </si>
  <si>
    <t>4.3</t>
  </si>
  <si>
    <t>4.3.1</t>
  </si>
  <si>
    <t>4.3.1.1</t>
  </si>
  <si>
    <t>4.3.2</t>
  </si>
  <si>
    <t>4.3.2.1</t>
  </si>
  <si>
    <t>4.3.3</t>
  </si>
  <si>
    <t>4.3.3.1</t>
  </si>
  <si>
    <t>4.3.3.2</t>
  </si>
  <si>
    <t>4.3.3.3</t>
  </si>
  <si>
    <t>4.3.3.4</t>
  </si>
  <si>
    <t>4.3.3.5</t>
  </si>
  <si>
    <t>4.3.3.6</t>
  </si>
  <si>
    <t>4.3.3.7</t>
  </si>
  <si>
    <t>4.4</t>
  </si>
  <si>
    <t>4.4.1</t>
  </si>
  <si>
    <t>4.4.1.1</t>
  </si>
  <si>
    <t>4.4.2</t>
  </si>
  <si>
    <t>4.4.2.1</t>
  </si>
  <si>
    <t>4.4.2.2</t>
  </si>
  <si>
    <t>4.4.2.3</t>
  </si>
  <si>
    <t>4.4.2.4</t>
  </si>
  <si>
    <t>4.4.2.5</t>
  </si>
  <si>
    <t>4.4.2.6</t>
  </si>
  <si>
    <t>4.4.2.7</t>
  </si>
  <si>
    <t>4.4.2.8</t>
  </si>
  <si>
    <t>4.4.2.9</t>
  </si>
  <si>
    <t>4.4.2.10</t>
  </si>
  <si>
    <t>4.4.2.11</t>
  </si>
  <si>
    <t>4.4.2.12</t>
  </si>
  <si>
    <t>4.4.2.13</t>
  </si>
  <si>
    <t>4.4.2.14</t>
  </si>
  <si>
    <t>4.5</t>
  </si>
  <si>
    <t>4.5.1</t>
  </si>
  <si>
    <t>4.5.1.1</t>
  </si>
  <si>
    <t>4.5.2</t>
  </si>
  <si>
    <t>4.5.2.1</t>
  </si>
  <si>
    <t>4.5.2.2</t>
  </si>
  <si>
    <t>4.5.2.3</t>
  </si>
  <si>
    <t>4.5.2.4</t>
  </si>
  <si>
    <t>4.6</t>
  </si>
  <si>
    <t>4.6.1</t>
  </si>
  <si>
    <t>4.6.1.1</t>
  </si>
  <si>
    <t>4.6.2</t>
  </si>
  <si>
    <t>4.6.2.1</t>
  </si>
  <si>
    <t>4.6.2.3</t>
  </si>
  <si>
    <t>4.6.2.4</t>
  </si>
  <si>
    <t>4.6.2.5</t>
  </si>
  <si>
    <t>4.6.2.6</t>
  </si>
  <si>
    <t>4.6.2.7</t>
  </si>
  <si>
    <t>4.6.2.8</t>
  </si>
  <si>
    <t>4.6.2.9</t>
  </si>
  <si>
    <t>.4.6.2.10</t>
  </si>
  <si>
    <t>4.6.2.11</t>
  </si>
  <si>
    <t>4.6.2.12</t>
  </si>
  <si>
    <t>4.6.2.13</t>
  </si>
  <si>
    <t>4.7</t>
  </si>
  <si>
    <t>4.7.1</t>
  </si>
  <si>
    <t>4.7.1.1</t>
  </si>
  <si>
    <t>4.7.2</t>
  </si>
  <si>
    <t>4.7.2.1</t>
  </si>
  <si>
    <t>4.7.3</t>
  </si>
  <si>
    <t>4.7.3.1</t>
  </si>
  <si>
    <t>4.7.3.2</t>
  </si>
  <si>
    <t>4.7.3.3</t>
  </si>
  <si>
    <t>4.7.4</t>
  </si>
  <si>
    <t>4.7.4.1</t>
  </si>
  <si>
    <t>4.7.4.2</t>
  </si>
  <si>
    <t>4.7.4.3</t>
  </si>
  <si>
    <t>4.7.4.4</t>
  </si>
  <si>
    <t>4.7.4.5</t>
  </si>
  <si>
    <t>4.7.4.6</t>
  </si>
  <si>
    <t>4.7.5</t>
  </si>
  <si>
    <t>4.7.5.1</t>
  </si>
  <si>
    <t>4.7.5.2</t>
  </si>
  <si>
    <t>4.7.5.3</t>
  </si>
  <si>
    <t>4.7.5.4</t>
  </si>
  <si>
    <t>4.7.6</t>
  </si>
  <si>
    <t>4.7.6.1</t>
  </si>
  <si>
    <t>4.7.6.2</t>
  </si>
  <si>
    <t>4.8</t>
  </si>
  <si>
    <t>4.8.1</t>
  </si>
  <si>
    <t>4.8.1.1</t>
  </si>
  <si>
    <t>4.8.2</t>
  </si>
  <si>
    <t>4.8.1.2</t>
  </si>
  <si>
    <t>4.8.1.3</t>
  </si>
  <si>
    <t>4.8.2.1</t>
  </si>
  <si>
    <t>4.8.3</t>
  </si>
  <si>
    <t>4.8.3.1</t>
  </si>
  <si>
    <t>4.8.4</t>
  </si>
  <si>
    <t>4.8.4.1</t>
  </si>
  <si>
    <t>4.8.4.2</t>
  </si>
  <si>
    <t>4.8.4.3</t>
  </si>
  <si>
    <t>4.8.4.4</t>
  </si>
  <si>
    <t>4.8.4.5</t>
  </si>
  <si>
    <t>4.8.4.6</t>
  </si>
  <si>
    <t>4.8.4.7</t>
  </si>
  <si>
    <t>4.8.5</t>
  </si>
  <si>
    <t>4.8.5.1</t>
  </si>
  <si>
    <t>4.8.5.2</t>
  </si>
  <si>
    <t>.4.8.5.3</t>
  </si>
  <si>
    <t>4.8.5.4</t>
  </si>
  <si>
    <t>4.9</t>
  </si>
  <si>
    <t>4.9.1</t>
  </si>
  <si>
    <t>4.9.1.1</t>
  </si>
  <si>
    <t>4.9.2</t>
  </si>
  <si>
    <t>4.9.2.1</t>
  </si>
  <si>
    <t>4.9.2.2</t>
  </si>
  <si>
    <t>4.9.3</t>
  </si>
  <si>
    <t>4.9.3.1</t>
  </si>
  <si>
    <t>4.10</t>
  </si>
  <si>
    <t>4.10.1</t>
  </si>
  <si>
    <t>4.10.1.1</t>
  </si>
  <si>
    <t>4.10.1.2</t>
  </si>
  <si>
    <t>4.10.2</t>
  </si>
  <si>
    <t>4.10.2.1</t>
  </si>
  <si>
    <t>4.10.2.2</t>
  </si>
  <si>
    <t>4.11</t>
  </si>
  <si>
    <t>4.11.1</t>
  </si>
  <si>
    <t>4.11.1.1</t>
  </si>
  <si>
    <t>4.12</t>
  </si>
  <si>
    <t>4.12.1</t>
  </si>
  <si>
    <t>4.11.3</t>
  </si>
  <si>
    <t>4.11.2</t>
  </si>
  <si>
    <t>4.11.2.1</t>
  </si>
  <si>
    <t>4.11.3.1</t>
  </si>
  <si>
    <t>4.12.1.1</t>
  </si>
  <si>
    <t>4.12.1.2</t>
  </si>
  <si>
    <t>4.12.1.3</t>
  </si>
  <si>
    <t>4.12.1.4</t>
  </si>
  <si>
    <t>4.12.2</t>
  </si>
  <si>
    <t>4.12.2.1</t>
  </si>
  <si>
    <t>4.12.3</t>
  </si>
  <si>
    <t>4.12.3.1</t>
  </si>
  <si>
    <t>4.12.3.2</t>
  </si>
  <si>
    <t>4.13</t>
  </si>
  <si>
    <t>4.13.1</t>
  </si>
  <si>
    <t>4.13.1.1</t>
  </si>
  <si>
    <t>4.14</t>
  </si>
  <si>
    <t>4.14.1</t>
  </si>
  <si>
    <t>4.14.1.1</t>
  </si>
  <si>
    <t>4.15</t>
  </si>
  <si>
    <t>4.15.1</t>
  </si>
  <si>
    <t>4.15.1.1</t>
  </si>
  <si>
    <t>4.16</t>
  </si>
  <si>
    <t>4.16.1</t>
  </si>
  <si>
    <t>4.16.1.1</t>
  </si>
  <si>
    <t>4.17</t>
  </si>
  <si>
    <t>4.17.1</t>
  </si>
  <si>
    <t>4.17.1.1</t>
  </si>
  <si>
    <t>4.18</t>
  </si>
  <si>
    <t>4.18.1</t>
  </si>
  <si>
    <t>4.18.1.1</t>
  </si>
  <si>
    <t>4.19</t>
  </si>
  <si>
    <t>4.19.1</t>
  </si>
  <si>
    <t>4.19.1.1</t>
  </si>
  <si>
    <t>4.20</t>
  </si>
  <si>
    <t>4.20.1</t>
  </si>
  <si>
    <t>4.20.1.1</t>
  </si>
  <si>
    <t>4.21</t>
  </si>
  <si>
    <t>4.21.1</t>
  </si>
  <si>
    <t>4.21.1.1</t>
  </si>
  <si>
    <t>4.22</t>
  </si>
  <si>
    <t>4.22.1</t>
  </si>
  <si>
    <t>4.22.1.1</t>
  </si>
  <si>
    <t>4.23</t>
  </si>
  <si>
    <t>4.23.1</t>
  </si>
  <si>
    <t>4.23.1.1</t>
  </si>
  <si>
    <t>4.24</t>
  </si>
  <si>
    <t>4.24.1</t>
  </si>
  <si>
    <t>4.24.1.1</t>
  </si>
  <si>
    <t>4.25</t>
  </si>
  <si>
    <t>4.25.1.1</t>
  </si>
  <si>
    <t>4.26</t>
  </si>
  <si>
    <t>4.26.1</t>
  </si>
  <si>
    <t>4.26.1.1</t>
  </si>
  <si>
    <t>4.27</t>
  </si>
  <si>
    <t>4.27.1</t>
  </si>
  <si>
    <t>4.27.1.1</t>
  </si>
  <si>
    <t>4.28</t>
  </si>
  <si>
    <t>4.28.1</t>
  </si>
  <si>
    <t>4.28.1.1</t>
  </si>
  <si>
    <t>4.29</t>
  </si>
  <si>
    <t>4.6.2.2</t>
  </si>
  <si>
    <t>Laste sotsiaalhoolekande
asutused (Turvakodu ja laste päe-
vakeskuse teenuse ost)</t>
  </si>
  <si>
    <t>Muu riskirühmade sotsiaalne  kaitse</t>
  </si>
  <si>
    <t xml:space="preserve">      Tulud haridusalasest tegevusest</t>
  </si>
  <si>
    <t xml:space="preserve">      Üldvalitsemise tulud</t>
  </si>
  <si>
    <t xml:space="preserve">   Üür ja rent</t>
  </si>
  <si>
    <t xml:space="preserve">   Muu toodete ja teenuste müük</t>
  </si>
  <si>
    <t>Saadud toetused</t>
  </si>
  <si>
    <t xml:space="preserve">   Tegevuskuludeks saadud sihtfinant-
    seerimine</t>
  </si>
  <si>
    <t xml:space="preserve">   Põhivara soetuseks saadud sihtfinant-
   seerimine </t>
  </si>
  <si>
    <t xml:space="preserve">   Saadud mittesihtotstarbeline finant-
   seerimine</t>
  </si>
  <si>
    <t xml:space="preserve">   Tasu vee erikasutusest</t>
  </si>
  <si>
    <t xml:space="preserve">      Tulud kultuuri- ja kunstialasest
       tegevusest</t>
  </si>
  <si>
    <t xml:space="preserve">      Tulud spordi- ja puhkealasest
      tegevusest    </t>
  </si>
  <si>
    <t xml:space="preserve">      Tulud sotsiaalabialasest tegevusest</t>
  </si>
  <si>
    <t xml:space="preserve">   Õiguste müük</t>
  </si>
  <si>
    <t>Tulud haridusalasest tegevusest</t>
  </si>
  <si>
    <t>Üür ja rent</t>
  </si>
  <si>
    <t>sh saadud mittesihtotstarbeline 
     finantseerimine</t>
  </si>
  <si>
    <t xml:space="preserve">     tegevuskuludeks saadud siht-
     finantseerimine</t>
  </si>
  <si>
    <t>sh tegevuskuludeks saadud  siht-
     finantseerimine</t>
  </si>
  <si>
    <t xml:space="preserve">     põhivara soetuseks saadud siht-
     finantseerimine</t>
  </si>
  <si>
    <t>Tartu linna  2005. a  K U L U D   VALDKONDADE  lõikes</t>
  </si>
  <si>
    <t>Laste huvialamajad ja -keskused</t>
  </si>
  <si>
    <t>Noorsootöö (noortelaagrid)</t>
  </si>
  <si>
    <t>Täiskasvanute huvialaasutused</t>
  </si>
  <si>
    <t>Muud vaba-aeg ja kultuur</t>
  </si>
  <si>
    <t>Tulud sotsialabialasest tegevusest</t>
  </si>
  <si>
    <t>Üldvalitsemise tulud</t>
  </si>
  <si>
    <t>Tulud kultuuri- ja kunstialasest tegevusest</t>
  </si>
  <si>
    <t>Tulud spordi- ja puhkealasest tegevusest</t>
  </si>
  <si>
    <t>Hooldus- ja taastusravihaiglate teenused</t>
  </si>
  <si>
    <t xml:space="preserve">SA EESTI MÕTTELOO SIHTKAPITAL </t>
  </si>
  <si>
    <t>Linnavolikogu ja kantselei</t>
  </si>
  <si>
    <t xml:space="preserve">Muu avalik kord </t>
  </si>
  <si>
    <t>Kultuuriprojektid</t>
  </si>
  <si>
    <t>Lasteaiad</t>
  </si>
  <si>
    <t>sh tegevuskuludeks saadud siht-
     finantseerimine</t>
  </si>
  <si>
    <t xml:space="preserve">  sh tegevuskuludeks saadud siht-
       finantseerimine</t>
  </si>
  <si>
    <t>sh põhivara soetuseks saadud
     sihtfinantseerimine</t>
  </si>
  <si>
    <t>sh saadud mittesihtotstarbeline
     finantseerimine</t>
  </si>
  <si>
    <t>sh: põhivara soetuseks saadud
      sihtfinantseerimine</t>
  </si>
  <si>
    <t xml:space="preserve">  sh põhivara soetuseks saadud
       sihtfinantseerimine</t>
  </si>
  <si>
    <t xml:space="preserve">   sh põhivara soetuseks saadud
        sihtfinantseerimine</t>
  </si>
  <si>
    <t xml:space="preserve">   Aktsiate võõrandamine</t>
  </si>
  <si>
    <t>2.4.4</t>
  </si>
  <si>
    <t>Lasteaiad (teenuse ost 
teistelt omavalitsustelt)</t>
  </si>
  <si>
    <t xml:space="preserve">         finantseerimistehingud</t>
  </si>
  <si>
    <t xml:space="preserve">         investeeringud ja finantsee-
         rimistehingud</t>
  </si>
  <si>
    <t>Finantseerimistehingud (faktooring-
lepingute tagasimaksed)</t>
  </si>
  <si>
    <t>Finantseerimistehingud (laenude 
tagasimaksed)</t>
  </si>
  <si>
    <t>Finantseerimistehingud (laenud)</t>
  </si>
  <si>
    <t xml:space="preserve">        Lõuna Politseiprefektuur</t>
  </si>
  <si>
    <t>LÕUNA POLITSEIPREFEKTUUR</t>
  </si>
  <si>
    <t>03100</t>
  </si>
  <si>
    <t>Politsei</t>
  </si>
  <si>
    <t>4.22.1.2</t>
  </si>
  <si>
    <t>4.22.2</t>
  </si>
  <si>
    <t>4.22.2.1</t>
  </si>
  <si>
    <t>4.25.1</t>
  </si>
  <si>
    <t>4.29.1</t>
  </si>
  <si>
    <t>4.29.1.1</t>
  </si>
  <si>
    <t>4.30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</si>
</sst>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"/>
  </numFmts>
  <fonts count="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2" fillId="0" borderId="0" xfId="0" applyFont="1" applyAlignment="1" quotePrefix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 quotePrefix="1">
      <alignment horizontal="left"/>
    </xf>
    <xf numFmtId="0" fontId="2" fillId="0" borderId="0" xfId="0" applyFont="1" applyAlignment="1" quotePrefix="1">
      <alignment horizontal="left"/>
    </xf>
    <xf numFmtId="0" fontId="1" fillId="0" borderId="0" xfId="0" applyFont="1" applyAlignment="1" quotePrefix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right"/>
    </xf>
    <xf numFmtId="0" fontId="0" fillId="0" borderId="3" xfId="0" applyBorder="1" applyAlignment="1">
      <alignment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6" fontId="1" fillId="0" borderId="2" xfId="0" applyNumberFormat="1" applyFont="1" applyBorder="1" applyAlignment="1" quotePrefix="1">
      <alignment horizontal="left"/>
    </xf>
    <xf numFmtId="0" fontId="0" fillId="0" borderId="2" xfId="0" applyBorder="1" applyAlignment="1" quotePrefix="1">
      <alignment horizontal="right"/>
    </xf>
    <xf numFmtId="14" fontId="2" fillId="0" borderId="2" xfId="0" applyNumberFormat="1" applyFont="1" applyBorder="1" applyAlignment="1" quotePrefix="1">
      <alignment horizontal="left"/>
    </xf>
    <xf numFmtId="0" fontId="2" fillId="0" borderId="2" xfId="0" applyFont="1" applyBorder="1" applyAlignment="1" quotePrefix="1">
      <alignment horizontal="right"/>
    </xf>
    <xf numFmtId="0" fontId="2" fillId="0" borderId="2" xfId="0" applyFont="1" applyBorder="1" applyAlignment="1">
      <alignment/>
    </xf>
    <xf numFmtId="0" fontId="1" fillId="0" borderId="2" xfId="0" applyFont="1" applyBorder="1" applyAlignment="1" quotePrefix="1">
      <alignment horizontal="left"/>
    </xf>
    <xf numFmtId="0" fontId="2" fillId="0" borderId="2" xfId="0" applyFont="1" applyBorder="1" applyAlignment="1" quotePrefix="1">
      <alignment horizontal="left"/>
    </xf>
    <xf numFmtId="0" fontId="0" fillId="0" borderId="2" xfId="0" applyBorder="1" applyAlignment="1" quotePrefix="1">
      <alignment horizontal="left"/>
    </xf>
    <xf numFmtId="0" fontId="2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1" fillId="0" borderId="2" xfId="0" applyFont="1" applyBorder="1" applyAlignment="1">
      <alignment/>
    </xf>
    <xf numFmtId="0" fontId="2" fillId="0" borderId="2" xfId="0" applyFont="1" applyBorder="1" applyAlignment="1" quotePrefix="1">
      <alignment horizontal="left"/>
    </xf>
    <xf numFmtId="0" fontId="2" fillId="0" borderId="2" xfId="0" applyFont="1" applyBorder="1" applyAlignment="1" quotePrefix="1">
      <alignment horizontal="right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 quotePrefix="1">
      <alignment horizontal="left"/>
    </xf>
    <xf numFmtId="0" fontId="1" fillId="0" borderId="2" xfId="0" applyFont="1" applyBorder="1" applyAlignment="1">
      <alignment horizontal="right"/>
    </xf>
    <xf numFmtId="3" fontId="0" fillId="0" borderId="1" xfId="0" applyNumberFormat="1" applyBorder="1" applyAlignment="1">
      <alignment horizontal="center" wrapText="1"/>
    </xf>
    <xf numFmtId="3" fontId="0" fillId="0" borderId="1" xfId="0" applyNumberFormat="1" applyBorder="1" applyAlignment="1">
      <alignment horizontal="center"/>
    </xf>
    <xf numFmtId="3" fontId="0" fillId="0" borderId="3" xfId="0" applyNumberFormat="1" applyBorder="1" applyAlignment="1">
      <alignment/>
    </xf>
    <xf numFmtId="3" fontId="0" fillId="0" borderId="2" xfId="0" applyNumberFormat="1" applyBorder="1" applyAlignment="1">
      <alignment/>
    </xf>
    <xf numFmtId="3" fontId="1" fillId="0" borderId="2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1" fillId="0" borderId="3" xfId="0" applyNumberFormat="1" applyFont="1" applyBorder="1" applyAlignment="1">
      <alignment horizontal="right" wrapText="1"/>
    </xf>
    <xf numFmtId="3" fontId="1" fillId="0" borderId="3" xfId="0" applyNumberFormat="1" applyFont="1" applyBorder="1" applyAlignment="1">
      <alignment horizontal="right"/>
    </xf>
    <xf numFmtId="0" fontId="0" fillId="0" borderId="2" xfId="0" applyFont="1" applyBorder="1" applyAlignment="1">
      <alignment/>
    </xf>
    <xf numFmtId="3" fontId="0" fillId="0" borderId="2" xfId="0" applyNumberFormat="1" applyFont="1" applyBorder="1" applyAlignment="1">
      <alignment/>
    </xf>
    <xf numFmtId="16" fontId="1" fillId="0" borderId="2" xfId="0" applyNumberFormat="1" applyFont="1" applyBorder="1" applyAlignment="1" quotePrefix="1">
      <alignment horizontal="left"/>
    </xf>
    <xf numFmtId="3" fontId="1" fillId="0" borderId="3" xfId="0" applyNumberFormat="1" applyFont="1" applyBorder="1" applyAlignment="1">
      <alignment wrapText="1"/>
    </xf>
    <xf numFmtId="0" fontId="0" fillId="0" borderId="2" xfId="0" applyBorder="1" applyAlignment="1" quotePrefix="1">
      <alignment/>
    </xf>
    <xf numFmtId="0" fontId="0" fillId="0" borderId="4" xfId="0" applyBorder="1" applyAlignment="1">
      <alignment horizontal="left"/>
    </xf>
    <xf numFmtId="0" fontId="2" fillId="0" borderId="2" xfId="0" applyFont="1" applyBorder="1" applyAlignment="1">
      <alignment horizontal="left"/>
    </xf>
    <xf numFmtId="14" fontId="1" fillId="0" borderId="2" xfId="0" applyNumberFormat="1" applyFont="1" applyBorder="1" applyAlignment="1" quotePrefix="1">
      <alignment horizontal="left"/>
    </xf>
    <xf numFmtId="0" fontId="1" fillId="0" borderId="3" xfId="0" applyFont="1" applyBorder="1" applyAlignment="1">
      <alignment horizontal="left"/>
    </xf>
    <xf numFmtId="3" fontId="1" fillId="0" borderId="3" xfId="0" applyNumberFormat="1" applyFont="1" applyBorder="1" applyAlignment="1">
      <alignment/>
    </xf>
    <xf numFmtId="16" fontId="1" fillId="0" borderId="2" xfId="0" applyNumberFormat="1" applyFont="1" applyBorder="1" applyAlignment="1" quotePrefix="1">
      <alignment/>
    </xf>
    <xf numFmtId="14" fontId="0" fillId="0" borderId="2" xfId="0" applyNumberFormat="1" applyBorder="1" applyAlignment="1" quotePrefix="1">
      <alignment/>
    </xf>
    <xf numFmtId="0" fontId="1" fillId="0" borderId="2" xfId="0" applyFont="1" applyBorder="1" applyAlignment="1" quotePrefix="1">
      <alignment/>
    </xf>
    <xf numFmtId="0" fontId="6" fillId="0" borderId="2" xfId="0" applyFont="1" applyBorder="1" applyAlignment="1" quotePrefix="1">
      <alignment/>
    </xf>
    <xf numFmtId="0" fontId="3" fillId="0" borderId="2" xfId="0" applyFont="1" applyBorder="1" applyAlignment="1">
      <alignment wrapText="1"/>
    </xf>
    <xf numFmtId="3" fontId="0" fillId="0" borderId="4" xfId="0" applyNumberFormat="1" applyBorder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workbookViewId="0" topLeftCell="A19">
      <selection activeCell="A39" sqref="A39"/>
    </sheetView>
  </sheetViews>
  <sheetFormatPr defaultColWidth="9.140625" defaultRowHeight="12.75"/>
  <cols>
    <col min="1" max="1" width="5.7109375" style="0" bestFit="1" customWidth="1"/>
    <col min="2" max="2" width="33.140625" style="0" customWidth="1"/>
    <col min="3" max="3" width="12.7109375" style="50" bestFit="1" customWidth="1"/>
    <col min="4" max="4" width="11.8515625" style="50" customWidth="1"/>
    <col min="5" max="5" width="12.57421875" style="50" customWidth="1"/>
  </cols>
  <sheetData>
    <row r="1" spans="2:5" ht="12.75">
      <c r="B1" s="71" t="s">
        <v>12</v>
      </c>
      <c r="C1" s="71"/>
      <c r="D1" s="71"/>
      <c r="E1" s="71"/>
    </row>
    <row r="2" spans="2:5" ht="12.75">
      <c r="B2" s="71" t="s">
        <v>11</v>
      </c>
      <c r="C2" s="71"/>
      <c r="D2" s="71"/>
      <c r="E2" s="71"/>
    </row>
    <row r="4" spans="1:5" ht="25.5" customHeight="1">
      <c r="A4" s="1"/>
      <c r="B4" s="1"/>
      <c r="C4" s="41" t="s">
        <v>13</v>
      </c>
      <c r="D4" s="41" t="s">
        <v>14</v>
      </c>
      <c r="E4" s="42" t="s">
        <v>15</v>
      </c>
    </row>
    <row r="5" spans="1:5" ht="12.75">
      <c r="A5" s="63">
        <v>2</v>
      </c>
      <c r="B5" s="4" t="s">
        <v>30</v>
      </c>
      <c r="C5" s="58">
        <f>SUM(C6,C12,C24,C28,C35,C39)</f>
        <v>1083437400</v>
      </c>
      <c r="D5" s="58">
        <f>SUM(D6,D12,D24,D28,D35)</f>
        <v>62269000</v>
      </c>
      <c r="E5" s="64">
        <f>SUM(C5:D5)</f>
        <v>1145706400</v>
      </c>
    </row>
    <row r="6" spans="1:5" ht="12.75">
      <c r="A6" s="65" t="s">
        <v>79</v>
      </c>
      <c r="B6" s="5" t="s">
        <v>0</v>
      </c>
      <c r="C6" s="45">
        <f>SUM(C7:C11)</f>
        <v>491746700</v>
      </c>
      <c r="D6" s="45">
        <f>SUM(D7:D11)</f>
        <v>0</v>
      </c>
      <c r="E6" s="45">
        <f>SUM(C6:D6)</f>
        <v>491746700</v>
      </c>
    </row>
    <row r="7" spans="1:5" ht="12.75">
      <c r="A7" s="59" t="s">
        <v>81</v>
      </c>
      <c r="B7" s="3" t="s">
        <v>16</v>
      </c>
      <c r="C7" s="44">
        <v>472000000</v>
      </c>
      <c r="D7" s="44"/>
      <c r="E7" s="47">
        <f aca="true" t="shared" si="0" ref="E7:E38">SUM(C7:D7)</f>
        <v>472000000</v>
      </c>
    </row>
    <row r="8" spans="1:5" ht="12.75">
      <c r="A8" s="59" t="s">
        <v>82</v>
      </c>
      <c r="B8" s="3" t="s">
        <v>17</v>
      </c>
      <c r="C8" s="44">
        <v>13850000</v>
      </c>
      <c r="D8" s="44"/>
      <c r="E8" s="47">
        <f t="shared" si="0"/>
        <v>13850000</v>
      </c>
    </row>
    <row r="9" spans="1:5" ht="12.75">
      <c r="A9" s="59" t="s">
        <v>279</v>
      </c>
      <c r="B9" s="3" t="s">
        <v>18</v>
      </c>
      <c r="C9" s="44">
        <f>2100000+140000</f>
        <v>2240000</v>
      </c>
      <c r="D9" s="44"/>
      <c r="E9" s="47">
        <f t="shared" si="0"/>
        <v>2240000</v>
      </c>
    </row>
    <row r="10" spans="1:5" ht="12.75">
      <c r="A10" s="66" t="s">
        <v>280</v>
      </c>
      <c r="B10" s="3" t="s">
        <v>19</v>
      </c>
      <c r="C10" s="44">
        <f>500000+156700</f>
        <v>656700</v>
      </c>
      <c r="D10" s="44"/>
      <c r="E10" s="47">
        <f t="shared" si="0"/>
        <v>656700</v>
      </c>
    </row>
    <row r="11" spans="1:5" ht="12.75">
      <c r="A11" s="59" t="s">
        <v>281</v>
      </c>
      <c r="B11" s="3" t="s">
        <v>20</v>
      </c>
      <c r="C11" s="44">
        <v>3000000</v>
      </c>
      <c r="D11" s="44"/>
      <c r="E11" s="47">
        <f t="shared" si="0"/>
        <v>3000000</v>
      </c>
    </row>
    <row r="12" spans="1:5" ht="12.75">
      <c r="A12" s="67" t="s">
        <v>86</v>
      </c>
      <c r="B12" s="5" t="s">
        <v>1</v>
      </c>
      <c r="C12" s="45">
        <f>SUM(C13:C14,C21:C23)</f>
        <v>30984300</v>
      </c>
      <c r="D12" s="45">
        <f>SUM(D13:D14,D21:D23)</f>
        <v>40532700</v>
      </c>
      <c r="E12" s="45">
        <f t="shared" si="0"/>
        <v>71517000</v>
      </c>
    </row>
    <row r="13" spans="1:5" ht="12.75">
      <c r="A13" s="59" t="s">
        <v>87</v>
      </c>
      <c r="B13" s="3" t="s">
        <v>21</v>
      </c>
      <c r="C13" s="44">
        <v>2400000</v>
      </c>
      <c r="D13" s="44"/>
      <c r="E13" s="47">
        <f t="shared" si="0"/>
        <v>2400000</v>
      </c>
    </row>
    <row r="14" spans="1:5" ht="12.75">
      <c r="A14" s="59" t="s">
        <v>89</v>
      </c>
      <c r="B14" s="3" t="s">
        <v>22</v>
      </c>
      <c r="C14" s="44">
        <f>SUM(C15:C20)</f>
        <v>14025300</v>
      </c>
      <c r="D14" s="44">
        <f>SUM(D15:D20)</f>
        <v>38274300</v>
      </c>
      <c r="E14" s="47">
        <f t="shared" si="0"/>
        <v>52299600</v>
      </c>
    </row>
    <row r="15" spans="1:5" ht="12.75">
      <c r="A15" s="68" t="s">
        <v>282</v>
      </c>
      <c r="B15" s="69" t="s">
        <v>502</v>
      </c>
      <c r="C15" s="46">
        <v>12233700</v>
      </c>
      <c r="D15" s="46">
        <f>SUM('tulude,kulude jaotus'!E100,'tulude,kulude jaotus'!E109,'tulude,kulude jaotus'!E121,'tulude,kulude jaotus'!E140,'tulude,kulude jaotus'!E151)</f>
        <v>30235400</v>
      </c>
      <c r="E15" s="46">
        <f t="shared" si="0"/>
        <v>42469100</v>
      </c>
    </row>
    <row r="16" spans="1:5" ht="24">
      <c r="A16" s="68" t="s">
        <v>283</v>
      </c>
      <c r="B16" s="69" t="s">
        <v>511</v>
      </c>
      <c r="C16" s="46">
        <f>642600+1149000</f>
        <v>1791600</v>
      </c>
      <c r="D16" s="44">
        <f>SUM('tulude,kulude jaotus'!E271,'tulude,kulude jaotus'!E262,'tulude,kulude jaotus'!E252,'tulude,kulude jaotus'!E212,'tulude,kulude jaotus'!E48)</f>
        <v>2946900</v>
      </c>
      <c r="E16" s="46">
        <f t="shared" si="0"/>
        <v>4738500</v>
      </c>
    </row>
    <row r="17" spans="1:5" ht="27" customHeight="1">
      <c r="A17" s="68" t="s">
        <v>284</v>
      </c>
      <c r="B17" s="69" t="s">
        <v>512</v>
      </c>
      <c r="C17" s="46"/>
      <c r="D17" s="46">
        <f>SUM('tulude,kulude jaotus'!E196,'tulude,kulude jaotus'!E221)</f>
        <v>1405000</v>
      </c>
      <c r="E17" s="46">
        <f>SUM(C17:D17)</f>
        <v>1405000</v>
      </c>
    </row>
    <row r="18" spans="1:5" ht="12.75">
      <c r="A18" s="68" t="s">
        <v>285</v>
      </c>
      <c r="B18" s="69" t="s">
        <v>513</v>
      </c>
      <c r="C18" s="46"/>
      <c r="D18" s="46">
        <f>SUM('tulude,kulude jaotus'!E375,'tulude,kulude jaotus'!E383,'tulude,kulude jaotus'!E392,'tulude,kulude jaotus'!E415,'tulude,kulude jaotus'!E437)</f>
        <v>3392000</v>
      </c>
      <c r="E18" s="46">
        <f t="shared" si="0"/>
        <v>3392000</v>
      </c>
    </row>
    <row r="19" spans="1:5" ht="12.75">
      <c r="A19" s="68" t="s">
        <v>286</v>
      </c>
      <c r="B19" s="69" t="s">
        <v>503</v>
      </c>
      <c r="C19" s="46"/>
      <c r="D19" s="46">
        <f>SUM('tulude,kulude jaotus'!E823,'tulude,kulude jaotus'!E92,'tulude,kulude jaotus'!E794)</f>
        <v>295000</v>
      </c>
      <c r="E19" s="46">
        <f t="shared" si="0"/>
        <v>295000</v>
      </c>
    </row>
    <row r="20" spans="1:5" ht="38.25" customHeight="1" hidden="1">
      <c r="A20" s="3"/>
      <c r="B20" s="31" t="s">
        <v>23</v>
      </c>
      <c r="C20" s="46"/>
      <c r="D20" s="46"/>
      <c r="E20" s="46">
        <f t="shared" si="0"/>
        <v>0</v>
      </c>
    </row>
    <row r="21" spans="1:5" ht="12.75">
      <c r="A21" s="59" t="s">
        <v>92</v>
      </c>
      <c r="B21" s="3" t="s">
        <v>504</v>
      </c>
      <c r="C21" s="44">
        <v>9404000</v>
      </c>
      <c r="D21" s="44">
        <f>SUM('tulude,kulude jaotus'!E110,'tulude,kulude jaotus'!E122,'tulude,kulude jaotus'!E152,'tulude,kulude jaotus'!E222,'tulude,kulude jaotus'!E253,'tulude,kulude jaotus'!E263,'tulude,kulude jaotus'!E272,'tulude,kulude jaotus'!E384)</f>
        <v>2258400</v>
      </c>
      <c r="E21" s="47">
        <f t="shared" si="0"/>
        <v>11662400</v>
      </c>
    </row>
    <row r="22" spans="1:5" ht="12.75">
      <c r="A22" s="59" t="s">
        <v>287</v>
      </c>
      <c r="B22" s="3" t="s">
        <v>514</v>
      </c>
      <c r="C22" s="44">
        <f>827900+3530100+177000</f>
        <v>4535000</v>
      </c>
      <c r="D22" s="44"/>
      <c r="E22" s="47">
        <f t="shared" si="0"/>
        <v>4535000</v>
      </c>
    </row>
    <row r="23" spans="1:5" ht="12.75">
      <c r="A23" s="59" t="s">
        <v>288</v>
      </c>
      <c r="B23" s="32" t="s">
        <v>505</v>
      </c>
      <c r="C23" s="44">
        <v>620000</v>
      </c>
      <c r="D23" s="44"/>
      <c r="E23" s="47">
        <f t="shared" si="0"/>
        <v>620000</v>
      </c>
    </row>
    <row r="24" spans="1:5" ht="12.75">
      <c r="A24" s="67" t="s">
        <v>258</v>
      </c>
      <c r="B24" s="5" t="s">
        <v>506</v>
      </c>
      <c r="C24" s="45">
        <f>SUM(C25:C27)</f>
        <v>294593400</v>
      </c>
      <c r="D24" s="45">
        <f>SUM(D25:D27)</f>
        <v>12560000</v>
      </c>
      <c r="E24" s="45">
        <f t="shared" si="0"/>
        <v>307153400</v>
      </c>
    </row>
    <row r="25" spans="1:5" ht="25.5">
      <c r="A25" s="59" t="s">
        <v>259</v>
      </c>
      <c r="B25" s="32" t="s">
        <v>507</v>
      </c>
      <c r="C25" s="44">
        <f>51413400+16822000</f>
        <v>68235400</v>
      </c>
      <c r="D25" s="44"/>
      <c r="E25" s="47">
        <f t="shared" si="0"/>
        <v>68235400</v>
      </c>
    </row>
    <row r="26" spans="1:5" ht="25.5" customHeight="1">
      <c r="A26" s="59" t="s">
        <v>289</v>
      </c>
      <c r="B26" s="32" t="s">
        <v>508</v>
      </c>
      <c r="C26" s="44">
        <v>44860000</v>
      </c>
      <c r="D26" s="44">
        <f>12560000</f>
        <v>12560000</v>
      </c>
      <c r="E26" s="47">
        <f t="shared" si="0"/>
        <v>57420000</v>
      </c>
    </row>
    <row r="27" spans="1:5" ht="25.5">
      <c r="A27" s="59" t="s">
        <v>290</v>
      </c>
      <c r="B27" s="32" t="s">
        <v>509</v>
      </c>
      <c r="C27" s="44">
        <f>151797000+29300000+401000</f>
        <v>181498000</v>
      </c>
      <c r="D27" s="44"/>
      <c r="E27" s="47">
        <f t="shared" si="0"/>
        <v>181498000</v>
      </c>
    </row>
    <row r="28" spans="1:5" ht="12.75">
      <c r="A28" s="67" t="s">
        <v>276</v>
      </c>
      <c r="B28" s="5" t="s">
        <v>2</v>
      </c>
      <c r="C28" s="45">
        <f>SUM(C29:C34)</f>
        <v>21100000</v>
      </c>
      <c r="D28" s="45">
        <f>SUM(D29:D34)</f>
        <v>0</v>
      </c>
      <c r="E28" s="45">
        <f t="shared" si="0"/>
        <v>21100000</v>
      </c>
    </row>
    <row r="29" spans="1:5" ht="12.75">
      <c r="A29" s="59" t="s">
        <v>291</v>
      </c>
      <c r="B29" s="3" t="s">
        <v>24</v>
      </c>
      <c r="C29" s="44">
        <f>500000+100000</f>
        <v>600000</v>
      </c>
      <c r="D29" s="44"/>
      <c r="E29" s="47">
        <f t="shared" si="0"/>
        <v>600000</v>
      </c>
    </row>
    <row r="30" spans="1:5" ht="12.75">
      <c r="A30" s="59" t="s">
        <v>292</v>
      </c>
      <c r="B30" s="3" t="s">
        <v>25</v>
      </c>
      <c r="C30" s="44">
        <v>500000</v>
      </c>
      <c r="D30" s="44"/>
      <c r="E30" s="47">
        <f t="shared" si="0"/>
        <v>500000</v>
      </c>
    </row>
    <row r="31" spans="1:5" ht="12.75">
      <c r="A31" s="59" t="s">
        <v>293</v>
      </c>
      <c r="B31" s="3" t="s">
        <v>510</v>
      </c>
      <c r="C31" s="44">
        <v>1000000</v>
      </c>
      <c r="D31" s="44"/>
      <c r="E31" s="47">
        <f t="shared" si="0"/>
        <v>1000000</v>
      </c>
    </row>
    <row r="32" spans="1:5" ht="12.75">
      <c r="A32" s="59" t="s">
        <v>544</v>
      </c>
      <c r="B32" s="3" t="s">
        <v>26</v>
      </c>
      <c r="C32" s="44">
        <v>3000000</v>
      </c>
      <c r="D32" s="44"/>
      <c r="E32" s="47">
        <f t="shared" si="0"/>
        <v>3000000</v>
      </c>
    </row>
    <row r="33" spans="1:5" ht="12.75">
      <c r="A33" s="66" t="s">
        <v>294</v>
      </c>
      <c r="B33" s="3" t="s">
        <v>543</v>
      </c>
      <c r="C33" s="44">
        <v>6000000</v>
      </c>
      <c r="D33" s="44"/>
      <c r="E33" s="47">
        <f t="shared" si="0"/>
        <v>6000000</v>
      </c>
    </row>
    <row r="34" spans="1:5" ht="12.75">
      <c r="A34" s="59" t="s">
        <v>295</v>
      </c>
      <c r="B34" s="3" t="s">
        <v>27</v>
      </c>
      <c r="C34" s="44">
        <v>10000000</v>
      </c>
      <c r="D34" s="44"/>
      <c r="E34" s="47">
        <f t="shared" si="0"/>
        <v>10000000</v>
      </c>
    </row>
    <row r="35" spans="1:5" ht="12.75">
      <c r="A35" s="67" t="s">
        <v>277</v>
      </c>
      <c r="B35" s="5" t="s">
        <v>3</v>
      </c>
      <c r="C35" s="45">
        <f>SUM(C36:C38)</f>
        <v>23150000</v>
      </c>
      <c r="D35" s="45">
        <f>SUM(D36:D38)</f>
        <v>9176300</v>
      </c>
      <c r="E35" s="45">
        <f t="shared" si="0"/>
        <v>32326300</v>
      </c>
    </row>
    <row r="36" spans="1:5" ht="12.75">
      <c r="A36" s="59" t="s">
        <v>296</v>
      </c>
      <c r="B36" s="3" t="s">
        <v>28</v>
      </c>
      <c r="C36" s="44">
        <v>3300000</v>
      </c>
      <c r="D36" s="44"/>
      <c r="E36" s="47">
        <f t="shared" si="0"/>
        <v>3300000</v>
      </c>
    </row>
    <row r="37" spans="1:5" ht="12.75">
      <c r="A37" s="59" t="s">
        <v>297</v>
      </c>
      <c r="B37" s="3" t="s">
        <v>261</v>
      </c>
      <c r="C37" s="44">
        <v>1350000</v>
      </c>
      <c r="D37" s="44"/>
      <c r="E37" s="47">
        <f t="shared" si="0"/>
        <v>1350000</v>
      </c>
    </row>
    <row r="38" spans="1:5" ht="12.75">
      <c r="A38" s="59" t="s">
        <v>298</v>
      </c>
      <c r="B38" s="3" t="s">
        <v>29</v>
      </c>
      <c r="C38" s="44">
        <v>18500000</v>
      </c>
      <c r="D38" s="44">
        <v>9176300</v>
      </c>
      <c r="E38" s="47">
        <f t="shared" si="0"/>
        <v>27676300</v>
      </c>
    </row>
    <row r="39" spans="1:5" ht="12.75">
      <c r="A39" s="65" t="s">
        <v>278</v>
      </c>
      <c r="B39" s="33" t="s">
        <v>550</v>
      </c>
      <c r="C39" s="48">
        <v>221863000</v>
      </c>
      <c r="D39" s="48"/>
      <c r="E39" s="48">
        <f>SUM(C39:D39)</f>
        <v>221863000</v>
      </c>
    </row>
  </sheetData>
  <mergeCells count="2">
    <mergeCell ref="B1:E1"/>
    <mergeCell ref="B2:E2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&amp;RLisa 2
Tartu Linnavolikogu määrusele
nr 91 16.12.2004.a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63"/>
  <sheetViews>
    <sheetView workbookViewId="0" topLeftCell="A1">
      <selection activeCell="A39" sqref="A39"/>
    </sheetView>
  </sheetViews>
  <sheetFormatPr defaultColWidth="9.140625" defaultRowHeight="12.75"/>
  <cols>
    <col min="1" max="1" width="4.57421875" style="11" bestFit="1" customWidth="1"/>
    <col min="2" max="2" width="42.57421875" style="0" customWidth="1"/>
    <col min="3" max="3" width="12.7109375" style="50" bestFit="1" customWidth="1"/>
    <col min="4" max="4" width="13.421875" style="50" customWidth="1"/>
    <col min="5" max="5" width="12.7109375" style="50" customWidth="1"/>
  </cols>
  <sheetData>
    <row r="1" spans="2:5" ht="12.75">
      <c r="B1" s="71" t="s">
        <v>12</v>
      </c>
      <c r="C1" s="71"/>
      <c r="D1" s="71"/>
      <c r="E1" s="71"/>
    </row>
    <row r="2" spans="2:5" ht="12.75">
      <c r="B2" s="71" t="s">
        <v>521</v>
      </c>
      <c r="C2" s="71"/>
      <c r="D2" s="71"/>
      <c r="E2" s="71"/>
    </row>
    <row r="4" spans="1:5" ht="25.5">
      <c r="A4" s="12"/>
      <c r="B4" s="1"/>
      <c r="C4" s="41" t="s">
        <v>13</v>
      </c>
      <c r="D4" s="41" t="s">
        <v>14</v>
      </c>
      <c r="E4" s="42" t="s">
        <v>15</v>
      </c>
    </row>
    <row r="5" spans="1:5" ht="12.75">
      <c r="A5" s="60">
        <v>3</v>
      </c>
      <c r="B5" s="4" t="s">
        <v>34</v>
      </c>
      <c r="C5" s="53">
        <f>SUM(C6,C14,C18,C28,C30,C33,C35,C51,C59)</f>
        <v>1083437400</v>
      </c>
      <c r="D5" s="53">
        <f>SUM(D6,D14,D18,D28,D30,D33,D35,D51,D59)</f>
        <v>62269000</v>
      </c>
      <c r="E5" s="54">
        <f>SUM(C5:D5)</f>
        <v>1145706400</v>
      </c>
    </row>
    <row r="6" spans="1:5" ht="12.75">
      <c r="A6" s="30" t="s">
        <v>94</v>
      </c>
      <c r="B6" s="5" t="s">
        <v>4</v>
      </c>
      <c r="C6" s="45">
        <f>SUM(C7:C13)</f>
        <v>270736300</v>
      </c>
      <c r="D6" s="45">
        <f>SUM(D7:D9)</f>
        <v>50000</v>
      </c>
      <c r="E6" s="45">
        <f>SUM(C6:D6)</f>
        <v>270786300</v>
      </c>
    </row>
    <row r="7" spans="1:5" ht="12.75">
      <c r="A7" s="19"/>
      <c r="B7" s="3" t="s">
        <v>31</v>
      </c>
      <c r="C7" s="44">
        <f>SUM('tulude,kulude jaotus'!D14)</f>
        <v>3300000</v>
      </c>
      <c r="D7" s="44">
        <f>SUM('tulude,kulude jaotus'!E14)</f>
        <v>0</v>
      </c>
      <c r="E7" s="47">
        <f aca="true" t="shared" si="0" ref="E7:E62">SUM(C7:D7)</f>
        <v>3300000</v>
      </c>
    </row>
    <row r="8" spans="1:5" ht="12.75">
      <c r="A8" s="19"/>
      <c r="B8" s="3" t="s">
        <v>32</v>
      </c>
      <c r="C8" s="44">
        <f>SUM('tulude,kulude jaotus'!D32,'tulude,kulude jaotus'!D40)</f>
        <v>24283200</v>
      </c>
      <c r="D8" s="44">
        <f>SUM('tulude,kulude jaotus'!E27)</f>
        <v>0</v>
      </c>
      <c r="E8" s="47">
        <f t="shared" si="0"/>
        <v>24283200</v>
      </c>
    </row>
    <row r="9" spans="1:5" ht="12.75">
      <c r="A9" s="19"/>
      <c r="B9" s="3" t="s">
        <v>33</v>
      </c>
      <c r="C9" s="44">
        <f>SUM('tulude,kulude jaotus'!D88,'tulude,kulude jaotus'!D177,'tulude,kulude jaotus'!D305,'tulude,kulude jaotus'!D349,'tulude,kulude jaotus'!D462,'tulude,kulude jaotus'!D608,'tulude,kulude jaotus'!D736,'tulude,kulude jaotus'!D774,'tulude,kulude jaotus'!D811,'tulude,kulude jaotus'!D846)</f>
        <v>51741300</v>
      </c>
      <c r="D9" s="44">
        <f>SUM('tulude,kulude jaotus'!E88,'tulude,kulude jaotus'!E177,'tulude,kulude jaotus'!E305,'tulude,kulude jaotus'!E349,'tulude,kulude jaotus'!E462,'tulude,kulude jaotus'!E608,'tulude,kulude jaotus'!E736,'tulude,kulude jaotus'!E774,'tulude,kulude jaotus'!E811,'tulude,kulude jaotus'!E846)</f>
        <v>50000</v>
      </c>
      <c r="E9" s="47">
        <f t="shared" si="0"/>
        <v>51791300</v>
      </c>
    </row>
    <row r="10" spans="1:5" ht="12.75">
      <c r="A10" s="19"/>
      <c r="B10" s="3" t="s">
        <v>213</v>
      </c>
      <c r="C10" s="44">
        <f>SUM('tulude,kulude jaotus'!D616,'tulude,kulude jaotus'!D861)</f>
        <v>16653000</v>
      </c>
      <c r="D10" s="44">
        <f>SUM('tulude,kulude jaotus'!E616,'tulude,kulude jaotus'!E861)</f>
        <v>0</v>
      </c>
      <c r="E10" s="47">
        <f t="shared" si="0"/>
        <v>16653000</v>
      </c>
    </row>
    <row r="11" spans="1:5" ht="12.75">
      <c r="A11" s="19"/>
      <c r="B11" s="3" t="s">
        <v>305</v>
      </c>
      <c r="C11" s="44">
        <f>SUM('tulude,kulude jaotus'!D854)</f>
        <v>3100000</v>
      </c>
      <c r="D11" s="44"/>
      <c r="E11" s="47">
        <f t="shared" si="0"/>
        <v>3100000</v>
      </c>
    </row>
    <row r="12" spans="1:5" ht="12.75">
      <c r="A12" s="19"/>
      <c r="B12" s="3" t="s">
        <v>230</v>
      </c>
      <c r="C12" s="44">
        <f>SUM('tulude,kulude jaotus'!D1118)</f>
        <v>11000000</v>
      </c>
      <c r="D12" s="44">
        <f>SUM('tulude,kulude jaotus'!E1118)</f>
        <v>0</v>
      </c>
      <c r="E12" s="47">
        <f t="shared" si="0"/>
        <v>11000000</v>
      </c>
    </row>
    <row r="13" spans="1:5" ht="12.75">
      <c r="A13" s="19"/>
      <c r="B13" s="3" t="s">
        <v>546</v>
      </c>
      <c r="C13" s="44">
        <f>SUM('tulude,kulude jaotus'!D868,'tulude,kulude jaotus'!D625)</f>
        <v>160658800</v>
      </c>
      <c r="D13" s="44">
        <f>SUM('tulude,kulude jaotus'!E868,'tulude,kulude jaotus'!E625)</f>
        <v>0</v>
      </c>
      <c r="E13" s="47">
        <f t="shared" si="0"/>
        <v>160658800</v>
      </c>
    </row>
    <row r="14" spans="1:5" ht="12.75">
      <c r="A14" s="30" t="s">
        <v>96</v>
      </c>
      <c r="B14" s="5" t="s">
        <v>35</v>
      </c>
      <c r="C14" s="45">
        <f>SUM(C15:C17)</f>
        <v>1200000</v>
      </c>
      <c r="D14" s="45">
        <f>SUM(D15:D17)</f>
        <v>0</v>
      </c>
      <c r="E14" s="45">
        <f t="shared" si="0"/>
        <v>1200000</v>
      </c>
    </row>
    <row r="15" spans="1:5" ht="12.75">
      <c r="A15" s="19"/>
      <c r="B15" s="3" t="s">
        <v>36</v>
      </c>
      <c r="C15" s="44">
        <f>SUM('tulude,kulude jaotus'!D470)</f>
        <v>450000</v>
      </c>
      <c r="D15" s="44">
        <f>SUM('tulude,kulude jaotus'!E470)</f>
        <v>0</v>
      </c>
      <c r="E15" s="47">
        <f t="shared" si="0"/>
        <v>450000</v>
      </c>
    </row>
    <row r="16" spans="1:5" ht="12.75">
      <c r="A16" s="19"/>
      <c r="B16" s="3" t="s">
        <v>551</v>
      </c>
      <c r="C16" s="44">
        <f>SUM('tulude,kulude jaotus'!D896)</f>
        <v>450000</v>
      </c>
      <c r="D16" s="44"/>
      <c r="E16" s="47">
        <f t="shared" si="0"/>
        <v>450000</v>
      </c>
    </row>
    <row r="17" spans="1:5" ht="12.75">
      <c r="A17" s="19"/>
      <c r="B17" s="3" t="s">
        <v>37</v>
      </c>
      <c r="C17" s="44">
        <f>SUM('tulude,kulude jaotus'!D910)</f>
        <v>300000</v>
      </c>
      <c r="D17" s="44">
        <f>SUM('tulude,kulude jaotus'!E910)</f>
        <v>0</v>
      </c>
      <c r="E17" s="47">
        <f t="shared" si="0"/>
        <v>300000</v>
      </c>
    </row>
    <row r="18" spans="1:5" ht="12.75">
      <c r="A18" s="30" t="s">
        <v>99</v>
      </c>
      <c r="B18" s="5" t="s">
        <v>5</v>
      </c>
      <c r="C18" s="45">
        <f>SUM(C19:C27)</f>
        <v>121707200</v>
      </c>
      <c r="D18" s="45">
        <f>SUM(D19:D27)</f>
        <v>5079300</v>
      </c>
      <c r="E18" s="45">
        <f t="shared" si="0"/>
        <v>126786500</v>
      </c>
    </row>
    <row r="19" spans="1:5" ht="12.75">
      <c r="A19" s="19"/>
      <c r="B19" s="3" t="s">
        <v>38</v>
      </c>
      <c r="C19" s="44">
        <f>SUM('tulude,kulude jaotus'!D745)</f>
        <v>1365000</v>
      </c>
      <c r="D19" s="44">
        <f>SUM('tulude,kulude jaotus'!E745)</f>
        <v>0</v>
      </c>
      <c r="E19" s="47">
        <f t="shared" si="0"/>
        <v>1365000</v>
      </c>
    </row>
    <row r="20" spans="1:5" ht="12.75">
      <c r="A20" s="19"/>
      <c r="B20" s="3" t="s">
        <v>39</v>
      </c>
      <c r="C20" s="44">
        <f>SUM('tulude,kulude jaotus'!D819)</f>
        <v>663000</v>
      </c>
      <c r="D20" s="44">
        <f>SUM('tulude,kulude jaotus'!E819)</f>
        <v>180000</v>
      </c>
      <c r="E20" s="47">
        <f t="shared" si="0"/>
        <v>843000</v>
      </c>
    </row>
    <row r="21" spans="1:5" ht="12.75">
      <c r="A21" s="19"/>
      <c r="B21" s="3" t="s">
        <v>40</v>
      </c>
      <c r="C21" s="44">
        <f>SUM('tulude,kulude jaotus'!D478)</f>
        <v>93240200</v>
      </c>
      <c r="D21" s="44">
        <f>SUM('tulude,kulude jaotus'!E478)</f>
        <v>0</v>
      </c>
      <c r="E21" s="47">
        <f t="shared" si="0"/>
        <v>93240200</v>
      </c>
    </row>
    <row r="22" spans="1:5" ht="12.75">
      <c r="A22" s="19"/>
      <c r="B22" s="3" t="s">
        <v>41</v>
      </c>
      <c r="C22" s="44">
        <f>SUM('tulude,kulude jaotus'!D790)</f>
        <v>10971400</v>
      </c>
      <c r="D22" s="44">
        <f>SUM('tulude,kulude jaotus'!E790)</f>
        <v>65000</v>
      </c>
      <c r="E22" s="47">
        <f t="shared" si="0"/>
        <v>11036400</v>
      </c>
    </row>
    <row r="23" spans="1:5" ht="12.75">
      <c r="A23" s="19"/>
      <c r="B23" s="3" t="s">
        <v>42</v>
      </c>
      <c r="C23" s="44">
        <f>SUM('tulude,kulude jaotus'!D628)</f>
        <v>11487600</v>
      </c>
      <c r="D23" s="44">
        <f>SUM('tulude,kulude jaotus'!E628)</f>
        <v>4834300</v>
      </c>
      <c r="E23" s="47">
        <f t="shared" si="0"/>
        <v>16321900</v>
      </c>
    </row>
    <row r="24" spans="1:5" ht="12.75">
      <c r="A24" s="19"/>
      <c r="B24" s="3" t="s">
        <v>43</v>
      </c>
      <c r="C24" s="44">
        <f>SUM('tulude,kulude jaotus'!D935)</f>
        <v>2900000</v>
      </c>
      <c r="D24" s="44">
        <f>SUM('tulude,kulude jaotus'!E935)</f>
        <v>0</v>
      </c>
      <c r="E24" s="47">
        <f t="shared" si="0"/>
        <v>2900000</v>
      </c>
    </row>
    <row r="25" spans="1:5" ht="12.75">
      <c r="A25" s="19"/>
      <c r="B25" s="3" t="s">
        <v>44</v>
      </c>
      <c r="C25" s="44">
        <f>SUM('tulude,kulude jaotus'!D922)</f>
        <v>870000</v>
      </c>
      <c r="D25" s="44">
        <f>SUM('tulude,kulude jaotus'!E922)</f>
        <v>0</v>
      </c>
      <c r="E25" s="47">
        <f t="shared" si="0"/>
        <v>870000</v>
      </c>
    </row>
    <row r="26" spans="1:5" ht="12.75">
      <c r="A26" s="19"/>
      <c r="B26" s="3" t="s">
        <v>45</v>
      </c>
      <c r="C26" s="44">
        <f>SUM('tulude,kulude jaotus'!D948)</f>
        <v>135000</v>
      </c>
      <c r="D26" s="44">
        <f>SUM('tulude,kulude jaotus'!E948)</f>
        <v>0</v>
      </c>
      <c r="E26" s="47">
        <f t="shared" si="0"/>
        <v>135000</v>
      </c>
    </row>
    <row r="27" spans="1:5" ht="12.75">
      <c r="A27" s="19"/>
      <c r="B27" s="3" t="s">
        <v>46</v>
      </c>
      <c r="C27" s="44">
        <f>SUM('tulude,kulude jaotus'!D960)</f>
        <v>75000</v>
      </c>
      <c r="D27" s="44">
        <f>SUM('tulude,kulude jaotus'!E960)</f>
        <v>0</v>
      </c>
      <c r="E27" s="47">
        <f t="shared" si="0"/>
        <v>75000</v>
      </c>
    </row>
    <row r="28" spans="1:5" ht="12.75">
      <c r="A28" s="30" t="s">
        <v>299</v>
      </c>
      <c r="B28" s="5" t="s">
        <v>6</v>
      </c>
      <c r="C28" s="45">
        <f>SUM(C29)</f>
        <v>38501200</v>
      </c>
      <c r="D28" s="45">
        <f>SUM(D29)</f>
        <v>0</v>
      </c>
      <c r="E28" s="45">
        <f t="shared" si="0"/>
        <v>38501200</v>
      </c>
    </row>
    <row r="29" spans="1:5" ht="12.75">
      <c r="A29" s="19"/>
      <c r="B29" s="3" t="s">
        <v>36</v>
      </c>
      <c r="C29" s="44">
        <f>SUM('tulude,kulude jaotus'!D504)</f>
        <v>38501200</v>
      </c>
      <c r="D29" s="44">
        <f>SUM('tulude,kulude jaotus'!E504)</f>
        <v>0</v>
      </c>
      <c r="E29" s="47">
        <f t="shared" si="0"/>
        <v>38501200</v>
      </c>
    </row>
    <row r="30" spans="1:5" ht="12.75">
      <c r="A30" s="30" t="s">
        <v>300</v>
      </c>
      <c r="B30" s="5" t="s">
        <v>7</v>
      </c>
      <c r="C30" s="45">
        <f>SUM(C31:C32)</f>
        <v>28871000</v>
      </c>
      <c r="D30" s="45">
        <f>SUM(D31:D32)</f>
        <v>0</v>
      </c>
      <c r="E30" s="45">
        <f t="shared" si="0"/>
        <v>28871000</v>
      </c>
    </row>
    <row r="31" spans="1:5" ht="12.75">
      <c r="A31" s="19"/>
      <c r="B31" s="3" t="s">
        <v>36</v>
      </c>
      <c r="C31" s="44">
        <f>SUM('tulude,kulude jaotus'!D550)</f>
        <v>23846000</v>
      </c>
      <c r="D31" s="44">
        <f>SUM('tulude,kulude jaotus'!E550)</f>
        <v>0</v>
      </c>
      <c r="E31" s="47">
        <f t="shared" si="0"/>
        <v>23846000</v>
      </c>
    </row>
    <row r="32" spans="1:5" ht="12.75">
      <c r="A32" s="19"/>
      <c r="B32" s="3" t="s">
        <v>47</v>
      </c>
      <c r="C32" s="44">
        <f>SUM('tulude,kulude jaotus'!D639)</f>
        <v>5025000</v>
      </c>
      <c r="D32" s="44">
        <f>SUM('tulude,kulude jaotus'!E639)</f>
        <v>0</v>
      </c>
      <c r="E32" s="47">
        <f t="shared" si="0"/>
        <v>5025000</v>
      </c>
    </row>
    <row r="33" spans="1:5" ht="12.75">
      <c r="A33" s="30" t="s">
        <v>301</v>
      </c>
      <c r="B33" s="5" t="s">
        <v>8</v>
      </c>
      <c r="C33" s="45">
        <f>SUM(C34)</f>
        <v>3696100</v>
      </c>
      <c r="D33" s="45">
        <f>SUM(D34)</f>
        <v>0</v>
      </c>
      <c r="E33" s="45">
        <f t="shared" si="0"/>
        <v>3696100</v>
      </c>
    </row>
    <row r="34" spans="1:5" ht="12.75">
      <c r="A34" s="19"/>
      <c r="B34" s="3" t="s">
        <v>48</v>
      </c>
      <c r="C34" s="44">
        <f>SUM('tulude,kulude jaotus'!D314)</f>
        <v>3696100</v>
      </c>
      <c r="D34" s="44">
        <f>SUM('tulude,kulude jaotus'!E314)</f>
        <v>0</v>
      </c>
      <c r="E34" s="47">
        <f t="shared" si="0"/>
        <v>3696100</v>
      </c>
    </row>
    <row r="35" spans="1:5" ht="12.75">
      <c r="A35" s="30" t="s">
        <v>302</v>
      </c>
      <c r="B35" s="5" t="s">
        <v>49</v>
      </c>
      <c r="C35" s="45">
        <f>SUM(C36:C50)</f>
        <v>145627100</v>
      </c>
      <c r="D35" s="45">
        <f>SUM(D36:D50)</f>
        <v>21966200</v>
      </c>
      <c r="E35" s="45">
        <f t="shared" si="0"/>
        <v>167593300</v>
      </c>
    </row>
    <row r="36" spans="1:5" ht="12.75">
      <c r="A36" s="19"/>
      <c r="B36" s="3" t="s">
        <v>38</v>
      </c>
      <c r="C36" s="44">
        <f>SUM('tulude,kulude jaotus'!D760)</f>
        <v>642000</v>
      </c>
      <c r="D36" s="44">
        <f>SUM('tulude,kulude jaotus'!E760)</f>
        <v>0</v>
      </c>
      <c r="E36" s="47">
        <f t="shared" si="0"/>
        <v>642000</v>
      </c>
    </row>
    <row r="37" spans="1:5" ht="12.75">
      <c r="A37" s="19"/>
      <c r="B37" s="3" t="s">
        <v>60</v>
      </c>
      <c r="C37" s="44">
        <f>SUM('tulude,kulude jaotus'!D50)</f>
        <v>4100000</v>
      </c>
      <c r="D37" s="44">
        <f>SUM('tulude,kulude jaotus'!E50)</f>
        <v>2000000</v>
      </c>
      <c r="E37" s="47">
        <f t="shared" si="0"/>
        <v>6100000</v>
      </c>
    </row>
    <row r="38" spans="1:5" ht="12.75">
      <c r="A38" s="19"/>
      <c r="B38" s="3" t="s">
        <v>50</v>
      </c>
      <c r="C38" s="44">
        <f>SUM('tulude,kulude jaotus'!D828)</f>
        <v>150000</v>
      </c>
      <c r="D38" s="44">
        <f>SUM('tulude,kulude jaotus'!E828)</f>
        <v>0</v>
      </c>
      <c r="E38" s="47">
        <f t="shared" si="0"/>
        <v>150000</v>
      </c>
    </row>
    <row r="39" spans="1:5" ht="12.75">
      <c r="A39" s="19"/>
      <c r="B39" s="3" t="s">
        <v>51</v>
      </c>
      <c r="C39" s="44">
        <f>SUM('tulude,kulude jaotus'!D97)</f>
        <v>0</v>
      </c>
      <c r="D39" s="44">
        <f>SUM('tulude,kulude jaotus'!E97)</f>
        <v>461500</v>
      </c>
      <c r="E39" s="47">
        <f t="shared" si="0"/>
        <v>461500</v>
      </c>
    </row>
    <row r="40" spans="1:5" ht="12.75">
      <c r="A40" s="19"/>
      <c r="B40" s="3" t="s">
        <v>52</v>
      </c>
      <c r="C40" s="44">
        <f>SUM('tulude,kulude jaotus'!D185)</f>
        <v>75392300</v>
      </c>
      <c r="D40" s="44">
        <f>SUM('tulude,kulude jaotus'!E185)</f>
        <v>2602700</v>
      </c>
      <c r="E40" s="47">
        <f t="shared" si="0"/>
        <v>77995000</v>
      </c>
    </row>
    <row r="41" spans="1:5" ht="12.75">
      <c r="A41" s="19"/>
      <c r="B41" s="3" t="s">
        <v>53</v>
      </c>
      <c r="C41" s="44">
        <f>SUM('tulude,kulude jaotus'!D582)</f>
        <v>7450000</v>
      </c>
      <c r="D41" s="44">
        <f>SUM('tulude,kulude jaotus'!E582)</f>
        <v>0</v>
      </c>
      <c r="E41" s="47">
        <f t="shared" si="0"/>
        <v>7450000</v>
      </c>
    </row>
    <row r="42" spans="1:5" ht="12.75">
      <c r="A42" s="19"/>
      <c r="B42" s="3" t="s">
        <v>47</v>
      </c>
      <c r="C42" s="44">
        <f>SUM('tulude,kulude jaotus'!D648)</f>
        <v>49095000</v>
      </c>
      <c r="D42" s="44">
        <f>SUM('tulude,kulude jaotus'!E648)</f>
        <v>16902000</v>
      </c>
      <c r="E42" s="47">
        <f t="shared" si="0"/>
        <v>65997000</v>
      </c>
    </row>
    <row r="43" spans="1:5" ht="12.75">
      <c r="A43" s="19"/>
      <c r="B43" s="3" t="s">
        <v>54</v>
      </c>
      <c r="C43" s="44">
        <f>SUM('tulude,kulude jaotus'!D871)</f>
        <v>244800</v>
      </c>
      <c r="D43" s="44">
        <f>SUM('tulude,kulude jaotus'!E871)</f>
        <v>0</v>
      </c>
      <c r="E43" s="47">
        <f t="shared" si="0"/>
        <v>244800</v>
      </c>
    </row>
    <row r="44" spans="1:5" ht="12.75">
      <c r="A44" s="19"/>
      <c r="B44" s="3" t="s">
        <v>263</v>
      </c>
      <c r="C44" s="44">
        <f>SUM('tulude,kulude jaotus'!D973)</f>
        <v>2943000</v>
      </c>
      <c r="D44" s="44">
        <f>SUM('tulude,kulude jaotus'!E973)</f>
        <v>0</v>
      </c>
      <c r="E44" s="47">
        <f t="shared" si="0"/>
        <v>2943000</v>
      </c>
    </row>
    <row r="45" spans="1:5" ht="12.75">
      <c r="A45" s="19"/>
      <c r="B45" s="3" t="s">
        <v>264</v>
      </c>
      <c r="C45" s="44">
        <f>SUM('tulude,kulude jaotus'!D986)</f>
        <v>500000</v>
      </c>
      <c r="D45" s="44">
        <f>SUM('tulude,kulude jaotus'!E986)</f>
        <v>0</v>
      </c>
      <c r="E45" s="47">
        <f t="shared" si="0"/>
        <v>500000</v>
      </c>
    </row>
    <row r="46" spans="1:5" ht="12.75">
      <c r="A46" s="19"/>
      <c r="B46" s="3" t="s">
        <v>56</v>
      </c>
      <c r="C46" s="44">
        <f>SUM('tulude,kulude jaotus'!D998)</f>
        <v>600000</v>
      </c>
      <c r="D46" s="44">
        <f>SUM('tulude,kulude jaotus'!E998)</f>
        <v>0</v>
      </c>
      <c r="E46" s="47">
        <f t="shared" si="0"/>
        <v>600000</v>
      </c>
    </row>
    <row r="47" spans="1:5" ht="12.75">
      <c r="A47" s="19"/>
      <c r="B47" s="3" t="s">
        <v>57</v>
      </c>
      <c r="C47" s="44">
        <f>SUM('tulude,kulude jaotus'!D1038)</f>
        <v>2000000</v>
      </c>
      <c r="D47" s="44">
        <f>SUM('tulude,kulude jaotus'!E1038)</f>
        <v>0</v>
      </c>
      <c r="E47" s="47">
        <f t="shared" si="0"/>
        <v>2000000</v>
      </c>
    </row>
    <row r="48" spans="1:5" ht="12.75">
      <c r="A48" s="19"/>
      <c r="B48" s="3" t="s">
        <v>55</v>
      </c>
      <c r="C48" s="44">
        <f>SUM('tulude,kulude jaotus'!D1050)</f>
        <v>1200000</v>
      </c>
      <c r="D48" s="44">
        <f>SUM('tulude,kulude jaotus'!E1050)</f>
        <v>0</v>
      </c>
      <c r="E48" s="47">
        <f t="shared" si="0"/>
        <v>1200000</v>
      </c>
    </row>
    <row r="49" spans="1:5" ht="12.75">
      <c r="A49" s="19"/>
      <c r="B49" s="3" t="s">
        <v>255</v>
      </c>
      <c r="C49" s="44">
        <f>SUM('tulude,kulude jaotus'!D1062)</f>
        <v>100000</v>
      </c>
      <c r="D49" s="44">
        <f>SUM('tulude,kulude jaotus'!E1062)</f>
        <v>0</v>
      </c>
      <c r="E49" s="47">
        <f t="shared" si="0"/>
        <v>100000</v>
      </c>
    </row>
    <row r="50" spans="1:5" ht="12.75">
      <c r="A50" s="19"/>
      <c r="B50" s="3" t="s">
        <v>58</v>
      </c>
      <c r="C50" s="44">
        <f>SUM('tulude,kulude jaotus'!D1011)</f>
        <v>1210000</v>
      </c>
      <c r="D50" s="44">
        <f>SUM('tulude,kulude jaotus'!E1011)</f>
        <v>0</v>
      </c>
      <c r="E50" s="47">
        <f t="shared" si="0"/>
        <v>1210000</v>
      </c>
    </row>
    <row r="51" spans="1:5" ht="12.75">
      <c r="A51" s="30" t="s">
        <v>303</v>
      </c>
      <c r="B51" s="5" t="s">
        <v>9</v>
      </c>
      <c r="C51" s="45">
        <f>SUM(C52:C58)</f>
        <v>409790100</v>
      </c>
      <c r="D51" s="45">
        <f>SUM(D52:D58)</f>
        <v>31746500</v>
      </c>
      <c r="E51" s="45">
        <f t="shared" si="0"/>
        <v>441536600</v>
      </c>
    </row>
    <row r="52" spans="1:5" ht="12.75">
      <c r="A52" s="19"/>
      <c r="B52" s="3" t="s">
        <v>59</v>
      </c>
      <c r="C52" s="44">
        <f>SUM('tulude,kulude jaotus'!D105)</f>
        <v>396624000</v>
      </c>
      <c r="D52" s="44">
        <f>SUM('tulude,kulude jaotus'!E105)</f>
        <v>31746500</v>
      </c>
      <c r="E52" s="47">
        <f t="shared" si="0"/>
        <v>428370500</v>
      </c>
    </row>
    <row r="53" spans="1:5" ht="12.75">
      <c r="A53" s="19"/>
      <c r="B53" s="3" t="s">
        <v>60</v>
      </c>
      <c r="C53" s="44">
        <f>SUM('tulude,kulude jaotus'!D53)</f>
        <v>2885900</v>
      </c>
      <c r="D53" s="44">
        <f>SUM('tulude,kulude jaotus'!E53)</f>
        <v>0</v>
      </c>
      <c r="E53" s="47">
        <f t="shared" si="0"/>
        <v>2885900</v>
      </c>
    </row>
    <row r="54" spans="1:5" ht="12.75">
      <c r="A54" s="19"/>
      <c r="B54" s="3" t="s">
        <v>54</v>
      </c>
      <c r="C54" s="44">
        <f>SUM('tulude,kulude jaotus'!D879)</f>
        <v>6955200</v>
      </c>
      <c r="D54" s="44">
        <f>SUM('tulude,kulude jaotus'!E879)</f>
        <v>0</v>
      </c>
      <c r="E54" s="47">
        <f t="shared" si="0"/>
        <v>6955200</v>
      </c>
    </row>
    <row r="55" spans="1:5" ht="12.75">
      <c r="A55" s="19"/>
      <c r="B55" s="3" t="s">
        <v>61</v>
      </c>
      <c r="C55" s="44">
        <f>SUM('tulude,kulude jaotus'!D1074)</f>
        <v>125000</v>
      </c>
      <c r="D55" s="44">
        <f>SUM('tulude,kulude jaotus'!E1074)</f>
        <v>0</v>
      </c>
      <c r="E55" s="47">
        <f t="shared" si="0"/>
        <v>125000</v>
      </c>
    </row>
    <row r="56" spans="1:5" ht="12.75">
      <c r="A56" s="19"/>
      <c r="B56" s="3" t="s">
        <v>63</v>
      </c>
      <c r="C56" s="44">
        <f>SUM('tulude,kulude jaotus'!D1098)</f>
        <v>699000</v>
      </c>
      <c r="D56" s="44">
        <f>SUM('tulude,kulude jaotus'!E1098)</f>
        <v>0</v>
      </c>
      <c r="E56" s="47">
        <f t="shared" si="0"/>
        <v>699000</v>
      </c>
    </row>
    <row r="57" spans="1:5" ht="12.75">
      <c r="A57" s="19"/>
      <c r="B57" s="3" t="s">
        <v>58</v>
      </c>
      <c r="C57" s="44">
        <f>SUM('tulude,kulude jaotus'!D1026)</f>
        <v>2301000</v>
      </c>
      <c r="D57" s="44">
        <f>SUM('tulude,kulude jaotus'!E1026)</f>
        <v>0</v>
      </c>
      <c r="E57" s="47">
        <f t="shared" si="0"/>
        <v>2301000</v>
      </c>
    </row>
    <row r="58" spans="1:5" ht="12.75">
      <c r="A58" s="19"/>
      <c r="B58" s="3" t="s">
        <v>62</v>
      </c>
      <c r="C58" s="44">
        <f>SUM('tulude,kulude jaotus'!D1086)</f>
        <v>200000</v>
      </c>
      <c r="D58" s="44">
        <f>SUM('tulude,kulude jaotus'!E1086)</f>
        <v>0</v>
      </c>
      <c r="E58" s="47">
        <f t="shared" si="0"/>
        <v>200000</v>
      </c>
    </row>
    <row r="59" spans="1:5" ht="12.75">
      <c r="A59" s="30" t="s">
        <v>304</v>
      </c>
      <c r="B59" s="5" t="s">
        <v>10</v>
      </c>
      <c r="C59" s="45">
        <f>SUM(C60:C63)</f>
        <v>63308400</v>
      </c>
      <c r="D59" s="45">
        <f>SUM(D60:D63)</f>
        <v>3427000</v>
      </c>
      <c r="E59" s="45">
        <f t="shared" si="0"/>
        <v>66735400</v>
      </c>
    </row>
    <row r="60" spans="1:5" ht="12.75">
      <c r="A60" s="19"/>
      <c r="B60" s="3" t="s">
        <v>235</v>
      </c>
      <c r="C60" s="44">
        <f>SUM('tulude,kulude jaotus'!D702)</f>
        <v>9900000</v>
      </c>
      <c r="D60" s="44">
        <f>SUM('tulude,kulude jaotus'!E702)</f>
        <v>0</v>
      </c>
      <c r="E60" s="47">
        <f t="shared" si="0"/>
        <v>9900000</v>
      </c>
    </row>
    <row r="61" spans="1:5" ht="12.75">
      <c r="A61" s="19"/>
      <c r="B61" s="3" t="s">
        <v>64</v>
      </c>
      <c r="C61" s="44">
        <f>SUM('tulude,kulude jaotus'!D357)</f>
        <v>52676400</v>
      </c>
      <c r="D61" s="44">
        <f>SUM('tulude,kulude jaotus'!E357)</f>
        <v>3427000</v>
      </c>
      <c r="E61" s="47">
        <f t="shared" si="0"/>
        <v>56103400</v>
      </c>
    </row>
    <row r="62" spans="1:5" ht="12.75">
      <c r="A62" s="19"/>
      <c r="B62" s="3" t="s">
        <v>32</v>
      </c>
      <c r="C62" s="44">
        <f>SUM('tulude,kulude jaotus'!D75)</f>
        <v>32000</v>
      </c>
      <c r="D62" s="44">
        <f>SUM('tulude,kulude jaotus'!E75)</f>
        <v>0</v>
      </c>
      <c r="E62" s="47">
        <f t="shared" si="0"/>
        <v>32000</v>
      </c>
    </row>
    <row r="63" spans="1:5" ht="12.75">
      <c r="A63" s="19"/>
      <c r="B63" s="3" t="s">
        <v>236</v>
      </c>
      <c r="C63" s="44">
        <f>SUM('tulude,kulude jaotus'!D1110)</f>
        <v>700000</v>
      </c>
      <c r="D63" s="44">
        <f>SUM('tulude,kulude jaotus'!E1110)</f>
        <v>0</v>
      </c>
      <c r="E63" s="47">
        <f>SUM(C63:D63)</f>
        <v>700000</v>
      </c>
    </row>
  </sheetData>
  <mergeCells count="2">
    <mergeCell ref="B1:E1"/>
    <mergeCell ref="B2:E2"/>
  </mergeCells>
  <printOptions/>
  <pageMargins left="0.75" right="0.75" top="1" bottom="1" header="0.5" footer="0.5"/>
  <pageSetup horizontalDpi="300" verticalDpi="300" orientation="portrait" paperSize="9" scale="85" r:id="rId1"/>
  <headerFooter alignWithMargins="0">
    <oddHeader xml:space="preserve">&amp;RLisa  2
Tartu Linnavolikogu määrusele
 nr 91 16.12.2004a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126"/>
  <sheetViews>
    <sheetView workbookViewId="0" topLeftCell="A1">
      <selection activeCell="A39" sqref="A39"/>
    </sheetView>
  </sheetViews>
  <sheetFormatPr defaultColWidth="9.140625" defaultRowHeight="12.75"/>
  <cols>
    <col min="1" max="1" width="8.8515625" style="11" bestFit="1" customWidth="1"/>
    <col min="2" max="2" width="6.57421875" style="7" bestFit="1" customWidth="1"/>
    <col min="3" max="3" width="30.00390625" style="0" customWidth="1"/>
    <col min="4" max="4" width="14.7109375" style="50" customWidth="1"/>
    <col min="5" max="5" width="11.57421875" style="50" bestFit="1" customWidth="1"/>
    <col min="6" max="6" width="13.421875" style="50" customWidth="1"/>
    <col min="7" max="7" width="10.00390625" style="0" bestFit="1" customWidth="1"/>
    <col min="8" max="8" width="11.140625" style="0" bestFit="1" customWidth="1"/>
  </cols>
  <sheetData>
    <row r="1" spans="3:6" ht="12.75">
      <c r="C1" s="71" t="s">
        <v>234</v>
      </c>
      <c r="D1" s="71"/>
      <c r="E1" s="71"/>
      <c r="F1" s="71"/>
    </row>
    <row r="2" spans="3:6" ht="12.75">
      <c r="C2" s="71" t="s">
        <v>65</v>
      </c>
      <c r="D2" s="71"/>
      <c r="E2" s="71"/>
      <c r="F2" s="71"/>
    </row>
    <row r="4" spans="1:6" ht="25.5">
      <c r="A4" s="12"/>
      <c r="B4" s="8" t="s">
        <v>71</v>
      </c>
      <c r="C4" s="2" t="s">
        <v>66</v>
      </c>
      <c r="D4" s="41" t="s">
        <v>13</v>
      </c>
      <c r="E4" s="41" t="s">
        <v>14</v>
      </c>
      <c r="F4" s="42" t="s">
        <v>15</v>
      </c>
    </row>
    <row r="5" spans="1:6" ht="12.75">
      <c r="A5" s="16"/>
      <c r="B5" s="17"/>
      <c r="C5" s="18" t="s">
        <v>30</v>
      </c>
      <c r="D5" s="43">
        <f>SUM(D11,D23,D84,D173,D301,D345,D458,D599,D732,D770,D808,D837,D907,D919,D931,D945,D957,D969,D983,D995,D1007,D1035,D1047,D1059,D1071,D1083,D1095,D1107,D1118,D895)</f>
        <v>1083437400</v>
      </c>
      <c r="E5" s="43">
        <f>SUM(E11,E23,E84,E173,E301,E345,E458,E599,E732,E770,E808,E837,E907,E919,E931,E945,E957,E969,E983,E995,E1007,E1035,E1047,E1059,E1071,E1083,E1095,E1107,E1118)</f>
        <v>62269000</v>
      </c>
      <c r="F5" s="43">
        <f>SUM(D5:E5)</f>
        <v>1145706400</v>
      </c>
    </row>
    <row r="6" spans="1:6" ht="12.75">
      <c r="A6" s="19">
        <v>4</v>
      </c>
      <c r="B6" s="20"/>
      <c r="C6" s="3" t="s">
        <v>67</v>
      </c>
      <c r="D6" s="70">
        <f>SUM(D7:D8)</f>
        <v>1083437400</v>
      </c>
      <c r="E6" s="44">
        <f>SUM(E7:E8)</f>
        <v>62269000</v>
      </c>
      <c r="F6" s="44">
        <f>SUM(D6:E6)</f>
        <v>1145706400</v>
      </c>
    </row>
    <row r="7" spans="1:6" ht="12.75">
      <c r="A7" s="19"/>
      <c r="B7" s="20"/>
      <c r="C7" s="3" t="s">
        <v>68</v>
      </c>
      <c r="D7" s="44">
        <f>SUM(D13,D25,D86,D175,D303,D347,D460,D601,D734,D772,D810,D839,D909,D921,D933,D947,D959,D971,D985,D1009,D1049,D1061,D1073,D1085,D1109,D1118,D897)</f>
        <v>673798300</v>
      </c>
      <c r="E7" s="44">
        <f>SUM(E13,E25,E86,E175,E303,E347,E460,E601,E734,E772,E810,E839,E909,E921,E933,E947,E959,E971,E985,E1009,E1049,E1061,E1073,E1085,E1109,E1118)</f>
        <v>40673000</v>
      </c>
      <c r="F7" s="44">
        <f>SUM(D7:E7)</f>
        <v>714471300</v>
      </c>
    </row>
    <row r="8" spans="1:6" ht="25.5">
      <c r="A8" s="19"/>
      <c r="B8" s="20"/>
      <c r="C8" s="32" t="s">
        <v>547</v>
      </c>
      <c r="D8" s="44">
        <f>SUM(D26,D87,D176,D348,D461,D602,D735,D773,D840,D934,D972,D997,D1010,D1037,D1097)</f>
        <v>409639100</v>
      </c>
      <c r="E8" s="44">
        <f>SUM(E26,E87,E176,E348,E461,E602,E735,E773,E840,E934,E972,E997,E1010,E1037,E1097)</f>
        <v>21596000</v>
      </c>
      <c r="F8" s="44">
        <f>SUM(D8:E8)</f>
        <v>431235100</v>
      </c>
    </row>
    <row r="9" spans="1:6" ht="12.75">
      <c r="A9" s="19"/>
      <c r="B9" s="20"/>
      <c r="C9" s="3"/>
      <c r="D9" s="44"/>
      <c r="E9" s="44"/>
      <c r="F9" s="44"/>
    </row>
    <row r="10" spans="1:6" ht="12.75">
      <c r="A10" s="28" t="s">
        <v>110</v>
      </c>
      <c r="B10" s="22"/>
      <c r="C10" s="5" t="s">
        <v>69</v>
      </c>
      <c r="D10" s="45"/>
      <c r="E10" s="45"/>
      <c r="F10" s="45"/>
    </row>
    <row r="11" spans="1:6" ht="12.75">
      <c r="A11" s="21"/>
      <c r="B11" s="22"/>
      <c r="C11" s="5" t="s">
        <v>72</v>
      </c>
      <c r="D11" s="45">
        <f>SUM(D16)</f>
        <v>3300000</v>
      </c>
      <c r="E11" s="45">
        <f>SUM(E16)</f>
        <v>0</v>
      </c>
      <c r="F11" s="45">
        <f>SUM(D11:E11)</f>
        <v>3300000</v>
      </c>
    </row>
    <row r="12" spans="1:6" ht="12.75">
      <c r="A12" s="21"/>
      <c r="B12" s="22"/>
      <c r="C12" s="5" t="s">
        <v>73</v>
      </c>
      <c r="D12" s="45">
        <f>SUM(D13:D13)</f>
        <v>3300000</v>
      </c>
      <c r="E12" s="45">
        <f>SUM(E13:E13)</f>
        <v>0</v>
      </c>
      <c r="F12" s="45">
        <f>SUM(D12:E12)</f>
        <v>3300000</v>
      </c>
    </row>
    <row r="13" spans="1:6" ht="12.75">
      <c r="A13" s="19"/>
      <c r="B13" s="20"/>
      <c r="C13" s="3" t="s">
        <v>68</v>
      </c>
      <c r="D13" s="44">
        <f>SUM(D20)</f>
        <v>3300000</v>
      </c>
      <c r="E13" s="44">
        <f>SUM(E20)</f>
        <v>0</v>
      </c>
      <c r="F13" s="44">
        <f>SUM(D13:E13)</f>
        <v>3300000</v>
      </c>
    </row>
    <row r="14" spans="1:6" ht="13.5" customHeight="1">
      <c r="A14" s="23" t="s">
        <v>111</v>
      </c>
      <c r="B14" s="24"/>
      <c r="C14" s="5" t="s">
        <v>4</v>
      </c>
      <c r="D14" s="44">
        <f>SUM(D19)</f>
        <v>3300000</v>
      </c>
      <c r="E14" s="44">
        <f>SUM(E19)</f>
        <v>0</v>
      </c>
      <c r="F14" s="44">
        <f>SUM(D14:E14)</f>
        <v>3300000</v>
      </c>
    </row>
    <row r="15" spans="1:6" ht="12.75">
      <c r="A15" s="25" t="s">
        <v>309</v>
      </c>
      <c r="B15" s="26" t="s">
        <v>70</v>
      </c>
      <c r="C15" s="27" t="s">
        <v>532</v>
      </c>
      <c r="D15" s="46"/>
      <c r="E15" s="46"/>
      <c r="F15" s="46"/>
    </row>
    <row r="16" spans="1:6" ht="12.75">
      <c r="A16" s="19"/>
      <c r="B16" s="20"/>
      <c r="C16" s="5" t="s">
        <v>72</v>
      </c>
      <c r="D16" s="45">
        <f>SUM(D17)</f>
        <v>3300000</v>
      </c>
      <c r="E16" s="45">
        <f>SUM(E17)</f>
        <v>0</v>
      </c>
      <c r="F16" s="45">
        <f>SUM(D16:E16)</f>
        <v>3300000</v>
      </c>
    </row>
    <row r="17" spans="1:6" ht="12.75">
      <c r="A17" s="19"/>
      <c r="B17" s="20"/>
      <c r="C17" s="3" t="s">
        <v>74</v>
      </c>
      <c r="D17" s="44">
        <v>3300000</v>
      </c>
      <c r="E17" s="44"/>
      <c r="F17" s="44">
        <f>SUM(D17:E17)</f>
        <v>3300000</v>
      </c>
    </row>
    <row r="18" spans="1:6" ht="12.75">
      <c r="A18" s="19"/>
      <c r="B18" s="20"/>
      <c r="C18" s="3"/>
      <c r="D18" s="44"/>
      <c r="E18" s="44"/>
      <c r="F18" s="44"/>
    </row>
    <row r="19" spans="1:6" ht="12.75">
      <c r="A19" s="19"/>
      <c r="B19" s="20"/>
      <c r="C19" s="5" t="s">
        <v>73</v>
      </c>
      <c r="D19" s="45">
        <f>SUM(D20:D20)</f>
        <v>3300000</v>
      </c>
      <c r="E19" s="45">
        <f>SUM(E20:E20)</f>
        <v>0</v>
      </c>
      <c r="F19" s="45">
        <f>SUM(D19:E19)</f>
        <v>3300000</v>
      </c>
    </row>
    <row r="20" spans="1:6" ht="12.75">
      <c r="A20" s="19"/>
      <c r="B20" s="20"/>
      <c r="C20" s="3" t="s">
        <v>75</v>
      </c>
      <c r="D20" s="44">
        <v>3300000</v>
      </c>
      <c r="E20" s="44"/>
      <c r="F20" s="44">
        <f>SUM(D20:E20)</f>
        <v>3300000</v>
      </c>
    </row>
    <row r="21" spans="1:6" ht="12.75">
      <c r="A21" s="19"/>
      <c r="B21" s="20"/>
      <c r="C21" s="3"/>
      <c r="D21" s="44"/>
      <c r="E21" s="44"/>
      <c r="F21" s="44"/>
    </row>
    <row r="22" spans="1:6" ht="12.75">
      <c r="A22" s="23" t="s">
        <v>112</v>
      </c>
      <c r="B22" s="22"/>
      <c r="C22" s="5" t="s">
        <v>78</v>
      </c>
      <c r="D22" s="45"/>
      <c r="E22" s="45"/>
      <c r="F22" s="45"/>
    </row>
    <row r="23" spans="1:6" ht="12.75">
      <c r="A23" s="21"/>
      <c r="B23" s="22"/>
      <c r="C23" s="5" t="s">
        <v>72</v>
      </c>
      <c r="D23" s="45">
        <f>SUM(D29,D37,D45,D55,D62,D69,D77)</f>
        <v>31301100</v>
      </c>
      <c r="E23" s="45">
        <f>SUM(E29,E37,E45,E55,E62,E69,E77)</f>
        <v>2000000</v>
      </c>
      <c r="F23" s="45">
        <f>SUM(D23:E23)</f>
        <v>33301100</v>
      </c>
    </row>
    <row r="24" spans="1:6" ht="12.75">
      <c r="A24" s="21"/>
      <c r="B24" s="22"/>
      <c r="C24" s="5" t="s">
        <v>73</v>
      </c>
      <c r="D24" s="45">
        <f>SUM(D25:D26)</f>
        <v>31301100</v>
      </c>
      <c r="E24" s="45">
        <f>SUM(E25:E26)</f>
        <v>2000000</v>
      </c>
      <c r="F24" s="45">
        <f>SUM(D24:E24)</f>
        <v>33301100</v>
      </c>
    </row>
    <row r="25" spans="1:6" ht="12.75">
      <c r="A25" s="19"/>
      <c r="B25" s="20"/>
      <c r="C25" s="3" t="s">
        <v>68</v>
      </c>
      <c r="D25" s="44">
        <f>SUM(D33,D41,D51,D59,D66,D73,D81)</f>
        <v>30771100</v>
      </c>
      <c r="E25" s="44">
        <f>SUM(E33,E41,E51,E59,E66,E73,E81)</f>
        <v>2000000</v>
      </c>
      <c r="F25" s="47">
        <f>SUM(D25:E25)</f>
        <v>32771100</v>
      </c>
    </row>
    <row r="26" spans="1:6" ht="12.75">
      <c r="A26" s="19"/>
      <c r="B26" s="20"/>
      <c r="C26" s="32" t="s">
        <v>76</v>
      </c>
      <c r="D26" s="44">
        <f>SUM(D34,D42,D52,D60,D67,D74,D82)</f>
        <v>530000</v>
      </c>
      <c r="E26" s="44">
        <f>SUM(E34)</f>
        <v>0</v>
      </c>
      <c r="F26" s="47">
        <f>SUM(D26:E26)</f>
        <v>530000</v>
      </c>
    </row>
    <row r="27" spans="1:6" ht="12.75">
      <c r="A27" s="28" t="s">
        <v>113</v>
      </c>
      <c r="B27" s="20"/>
      <c r="C27" s="5" t="s">
        <v>4</v>
      </c>
      <c r="D27" s="48">
        <f>SUM(D32,D40)</f>
        <v>24283200</v>
      </c>
      <c r="E27" s="45">
        <f>SUM(E32,E40)</f>
        <v>0</v>
      </c>
      <c r="F27" s="45">
        <f>SUM(D27:E27)</f>
        <v>24283200</v>
      </c>
    </row>
    <row r="28" spans="1:6" ht="12.75">
      <c r="A28" s="29" t="s">
        <v>310</v>
      </c>
      <c r="B28" s="26" t="s">
        <v>83</v>
      </c>
      <c r="C28" s="27" t="s">
        <v>80</v>
      </c>
      <c r="D28" s="46"/>
      <c r="E28" s="46"/>
      <c r="F28" s="46"/>
    </row>
    <row r="29" spans="1:6" ht="12.75">
      <c r="A29" s="19"/>
      <c r="B29" s="20"/>
      <c r="C29" s="5" t="s">
        <v>72</v>
      </c>
      <c r="D29" s="45">
        <f>SUM(D30)</f>
        <v>18966900</v>
      </c>
      <c r="E29" s="45">
        <f>SUM(E30)</f>
        <v>0</v>
      </c>
      <c r="F29" s="45">
        <f>SUM(D29:E29)</f>
        <v>18966900</v>
      </c>
    </row>
    <row r="30" spans="1:6" ht="12.75">
      <c r="A30" s="19"/>
      <c r="B30" s="20"/>
      <c r="C30" s="3" t="s">
        <v>74</v>
      </c>
      <c r="D30" s="44">
        <v>18966900</v>
      </c>
      <c r="E30" s="44"/>
      <c r="F30" s="44">
        <f>SUM(D30:E30)</f>
        <v>18966900</v>
      </c>
    </row>
    <row r="31" spans="1:6" ht="12.75">
      <c r="A31" s="19"/>
      <c r="B31" s="20"/>
      <c r="C31" s="3"/>
      <c r="D31" s="44"/>
      <c r="E31" s="44"/>
      <c r="F31" s="44"/>
    </row>
    <row r="32" spans="1:6" ht="12.75">
      <c r="A32" s="19"/>
      <c r="B32" s="20"/>
      <c r="C32" s="5" t="s">
        <v>73</v>
      </c>
      <c r="D32" s="45">
        <f>SUM(D33:D34)</f>
        <v>18966900</v>
      </c>
      <c r="E32" s="45">
        <f>SUM(E33:E34)</f>
        <v>0</v>
      </c>
      <c r="F32" s="45">
        <f>SUM(D32:E32)</f>
        <v>18966900</v>
      </c>
    </row>
    <row r="33" spans="1:6" ht="12.75">
      <c r="A33" s="19"/>
      <c r="B33" s="20"/>
      <c r="C33" s="3" t="s">
        <v>75</v>
      </c>
      <c r="D33" s="44">
        <v>18436900</v>
      </c>
      <c r="E33" s="44"/>
      <c r="F33" s="44">
        <f>SUM(D33:E33)</f>
        <v>18436900</v>
      </c>
    </row>
    <row r="34" spans="1:6" ht="12.75">
      <c r="A34" s="19"/>
      <c r="B34" s="20"/>
      <c r="C34" s="3" t="s">
        <v>77</v>
      </c>
      <c r="D34" s="44">
        <v>530000</v>
      </c>
      <c r="E34" s="44"/>
      <c r="F34" s="44">
        <f>SUM(D34:E34)</f>
        <v>530000</v>
      </c>
    </row>
    <row r="35" spans="1:6" ht="12.75">
      <c r="A35" s="19"/>
      <c r="B35" s="20"/>
      <c r="C35" s="3"/>
      <c r="D35" s="44"/>
      <c r="E35" s="44"/>
      <c r="F35" s="44"/>
    </row>
    <row r="36" spans="1:6" ht="12.75">
      <c r="A36" s="61" t="s">
        <v>311</v>
      </c>
      <c r="B36" s="26" t="s">
        <v>84</v>
      </c>
      <c r="C36" s="27" t="s">
        <v>85</v>
      </c>
      <c r="D36" s="46"/>
      <c r="E36" s="46"/>
      <c r="F36" s="46"/>
    </row>
    <row r="37" spans="1:6" ht="12.75">
      <c r="A37" s="19"/>
      <c r="B37" s="20"/>
      <c r="C37" s="5" t="s">
        <v>72</v>
      </c>
      <c r="D37" s="45">
        <f>SUM(D38)</f>
        <v>5316300</v>
      </c>
      <c r="E37" s="45">
        <f>SUM(E38)</f>
        <v>0</v>
      </c>
      <c r="F37" s="45">
        <f>SUM(D37:E37)</f>
        <v>5316300</v>
      </c>
    </row>
    <row r="38" spans="1:6" ht="12.75">
      <c r="A38" s="19"/>
      <c r="B38" s="20"/>
      <c r="C38" s="3" t="s">
        <v>74</v>
      </c>
      <c r="D38" s="44">
        <f>5283600+32700</f>
        <v>5316300</v>
      </c>
      <c r="E38" s="44"/>
      <c r="F38" s="44">
        <f>SUM(D38:E38)</f>
        <v>5316300</v>
      </c>
    </row>
    <row r="39" spans="1:6" ht="12.75">
      <c r="A39" s="19"/>
      <c r="B39" s="20"/>
      <c r="C39" s="3"/>
      <c r="D39" s="44"/>
      <c r="E39" s="44"/>
      <c r="F39" s="44"/>
    </row>
    <row r="40" spans="1:6" ht="12.75">
      <c r="A40" s="19"/>
      <c r="B40" s="20"/>
      <c r="C40" s="5" t="s">
        <v>73</v>
      </c>
      <c r="D40" s="45">
        <f>SUM(D41:D41)</f>
        <v>5316300</v>
      </c>
      <c r="E40" s="45">
        <f>SUM(E41:E41)</f>
        <v>0</v>
      </c>
      <c r="F40" s="45">
        <f>SUM(D40:E40)</f>
        <v>5316300</v>
      </c>
    </row>
    <row r="41" spans="1:6" ht="12.75">
      <c r="A41" s="19"/>
      <c r="B41" s="20"/>
      <c r="C41" s="3" t="s">
        <v>75</v>
      </c>
      <c r="D41" s="44">
        <f>5283600+32700</f>
        <v>5316300</v>
      </c>
      <c r="E41" s="44"/>
      <c r="F41" s="44">
        <f>SUM(D41:E41)</f>
        <v>5316300</v>
      </c>
    </row>
    <row r="42" spans="1:6" ht="12.75">
      <c r="A42" s="19"/>
      <c r="B42" s="20"/>
      <c r="C42" s="3"/>
      <c r="D42" s="44"/>
      <c r="E42" s="44"/>
      <c r="F42" s="44"/>
    </row>
    <row r="43" spans="1:6" ht="12.75">
      <c r="A43" s="57" t="s">
        <v>116</v>
      </c>
      <c r="B43" s="40"/>
      <c r="C43" s="33" t="s">
        <v>265</v>
      </c>
      <c r="D43" s="48">
        <f>SUM(D50)</f>
        <v>4100000</v>
      </c>
      <c r="E43" s="48">
        <f>SUM(E50)</f>
        <v>2000000</v>
      </c>
      <c r="F43" s="48">
        <f>SUM(D43:E43)</f>
        <v>6100000</v>
      </c>
    </row>
    <row r="44" spans="1:6" ht="12.75">
      <c r="A44" s="34" t="s">
        <v>312</v>
      </c>
      <c r="B44" s="35" t="s">
        <v>140</v>
      </c>
      <c r="C44" s="36" t="s">
        <v>266</v>
      </c>
      <c r="D44" s="44"/>
      <c r="E44" s="44"/>
      <c r="F44" s="44"/>
    </row>
    <row r="45" spans="1:6" ht="12.75">
      <c r="A45" s="19"/>
      <c r="B45" s="20"/>
      <c r="C45" s="5" t="s">
        <v>72</v>
      </c>
      <c r="D45" s="45">
        <f>SUM(D46,D48)</f>
        <v>4100000</v>
      </c>
      <c r="E45" s="45">
        <f>SUM(E46:E48)</f>
        <v>2000000</v>
      </c>
      <c r="F45" s="45">
        <f>SUM(D45:E45)</f>
        <v>6100000</v>
      </c>
    </row>
    <row r="46" spans="1:6" ht="12.75">
      <c r="A46" s="19"/>
      <c r="B46" s="20"/>
      <c r="C46" s="3" t="s">
        <v>74</v>
      </c>
      <c r="D46" s="44">
        <v>4100000</v>
      </c>
      <c r="E46" s="44"/>
      <c r="F46" s="44">
        <f>SUM(D46:E46)</f>
        <v>4100000</v>
      </c>
    </row>
    <row r="47" spans="1:6" ht="25.5">
      <c r="A47" s="19"/>
      <c r="B47" s="20"/>
      <c r="C47" s="32" t="s">
        <v>537</v>
      </c>
      <c r="D47" s="44">
        <v>600000</v>
      </c>
      <c r="E47" s="44"/>
      <c r="F47" s="44">
        <f>SUM(D47:E47)</f>
        <v>600000</v>
      </c>
    </row>
    <row r="48" spans="1:6" ht="25.5">
      <c r="A48" s="19"/>
      <c r="B48" s="20"/>
      <c r="C48" s="32" t="s">
        <v>528</v>
      </c>
      <c r="D48" s="44"/>
      <c r="E48" s="44">
        <v>2000000</v>
      </c>
      <c r="F48" s="44">
        <f>SUM(D48:E48)</f>
        <v>2000000</v>
      </c>
    </row>
    <row r="49" spans="1:6" ht="12.75">
      <c r="A49" s="19"/>
      <c r="B49" s="20"/>
      <c r="C49" s="3"/>
      <c r="D49" s="44"/>
      <c r="E49" s="44"/>
      <c r="F49" s="44"/>
    </row>
    <row r="50" spans="1:6" ht="12.75">
      <c r="A50" s="19"/>
      <c r="B50" s="20"/>
      <c r="C50" s="5" t="s">
        <v>73</v>
      </c>
      <c r="D50" s="45">
        <f>SUM(D51:D51)</f>
        <v>4100000</v>
      </c>
      <c r="E50" s="45">
        <f>SUM(E51:E51)</f>
        <v>2000000</v>
      </c>
      <c r="F50" s="45">
        <f>SUM(D50:E50)</f>
        <v>6100000</v>
      </c>
    </row>
    <row r="51" spans="1:6" ht="12.75">
      <c r="A51" s="19"/>
      <c r="B51" s="20"/>
      <c r="C51" s="3" t="s">
        <v>75</v>
      </c>
      <c r="D51" s="44">
        <v>4100000</v>
      </c>
      <c r="E51" s="44">
        <v>2000000</v>
      </c>
      <c r="F51" s="44">
        <f>SUM(D51:E51)</f>
        <v>6100000</v>
      </c>
    </row>
    <row r="52" spans="1:6" ht="12.75">
      <c r="A52" s="19"/>
      <c r="B52" s="20"/>
      <c r="C52" s="3"/>
      <c r="D52" s="44"/>
      <c r="E52" s="44"/>
      <c r="F52" s="44"/>
    </row>
    <row r="53" spans="1:6" ht="12.75">
      <c r="A53" s="28" t="s">
        <v>118</v>
      </c>
      <c r="B53" s="20"/>
      <c r="C53" s="5" t="s">
        <v>9</v>
      </c>
      <c r="D53" s="45">
        <f>SUM(D58,D65,D72)</f>
        <v>2885900</v>
      </c>
      <c r="E53" s="45">
        <f>SUM(E58,E65,E72)</f>
        <v>0</v>
      </c>
      <c r="F53" s="45">
        <f>SUM(D53:E53)</f>
        <v>2885900</v>
      </c>
    </row>
    <row r="54" spans="1:6" ht="12.75">
      <c r="A54" s="29" t="s">
        <v>313</v>
      </c>
      <c r="B54" s="26" t="s">
        <v>88</v>
      </c>
      <c r="C54" s="27" t="s">
        <v>535</v>
      </c>
      <c r="D54" s="46"/>
      <c r="E54" s="46"/>
      <c r="F54" s="46"/>
    </row>
    <row r="55" spans="1:6" ht="12.75">
      <c r="A55" s="19"/>
      <c r="B55" s="20"/>
      <c r="C55" s="5" t="s">
        <v>72</v>
      </c>
      <c r="D55" s="45">
        <f>SUM(D56)</f>
        <v>144000</v>
      </c>
      <c r="E55" s="45">
        <f>SUM(E56)</f>
        <v>0</v>
      </c>
      <c r="F55" s="45">
        <f>SUM(D55:E55)</f>
        <v>144000</v>
      </c>
    </row>
    <row r="56" spans="1:6" ht="12.75">
      <c r="A56" s="19"/>
      <c r="B56" s="20"/>
      <c r="C56" s="3" t="s">
        <v>74</v>
      </c>
      <c r="D56" s="44">
        <v>144000</v>
      </c>
      <c r="E56" s="44"/>
      <c r="F56" s="44">
        <f>SUM(D56:E56)</f>
        <v>144000</v>
      </c>
    </row>
    <row r="57" spans="1:6" ht="12.75">
      <c r="A57" s="19"/>
      <c r="B57" s="20"/>
      <c r="C57" s="3"/>
      <c r="D57" s="44"/>
      <c r="E57" s="44"/>
      <c r="F57" s="44"/>
    </row>
    <row r="58" spans="1:6" ht="12.75">
      <c r="A58" s="19"/>
      <c r="B58" s="20"/>
      <c r="C58" s="5" t="s">
        <v>73</v>
      </c>
      <c r="D58" s="45">
        <f>SUM(D59:D59)</f>
        <v>144000</v>
      </c>
      <c r="E58" s="45">
        <f>SUM(E59:E59)</f>
        <v>0</v>
      </c>
      <c r="F58" s="45">
        <f>SUM(D58:E58)</f>
        <v>144000</v>
      </c>
    </row>
    <row r="59" spans="1:6" ht="12.75">
      <c r="A59" s="19"/>
      <c r="B59" s="20"/>
      <c r="C59" s="3" t="s">
        <v>75</v>
      </c>
      <c r="D59" s="44">
        <v>144000</v>
      </c>
      <c r="E59" s="44"/>
      <c r="F59" s="44">
        <f>SUM(D59:E59)</f>
        <v>144000</v>
      </c>
    </row>
    <row r="60" spans="1:6" ht="12.75">
      <c r="A60" s="19"/>
      <c r="B60" s="20"/>
      <c r="C60" s="3"/>
      <c r="D60" s="44"/>
      <c r="E60" s="44"/>
      <c r="F60" s="44"/>
    </row>
    <row r="61" spans="1:6" ht="12.75">
      <c r="A61" s="29" t="s">
        <v>315</v>
      </c>
      <c r="B61" s="26" t="s">
        <v>90</v>
      </c>
      <c r="C61" s="27" t="s">
        <v>91</v>
      </c>
      <c r="D61" s="46"/>
      <c r="E61" s="46"/>
      <c r="F61" s="46"/>
    </row>
    <row r="62" spans="1:6" ht="12.75">
      <c r="A62" s="19"/>
      <c r="B62" s="20"/>
      <c r="C62" s="5" t="s">
        <v>72</v>
      </c>
      <c r="D62" s="45">
        <f>SUM(D63)</f>
        <v>2408100</v>
      </c>
      <c r="E62" s="45">
        <f>SUM(E63)</f>
        <v>0</v>
      </c>
      <c r="F62" s="45">
        <f>SUM(D62:E62)</f>
        <v>2408100</v>
      </c>
    </row>
    <row r="63" spans="1:6" ht="12.75">
      <c r="A63" s="19"/>
      <c r="B63" s="20"/>
      <c r="C63" s="3" t="s">
        <v>74</v>
      </c>
      <c r="D63" s="44">
        <v>2408100</v>
      </c>
      <c r="E63" s="44"/>
      <c r="F63" s="44">
        <f>SUM(D63:E63)</f>
        <v>2408100</v>
      </c>
    </row>
    <row r="64" spans="1:6" ht="12.75">
      <c r="A64" s="19"/>
      <c r="B64" s="20"/>
      <c r="C64" s="3"/>
      <c r="D64" s="44"/>
      <c r="E64" s="44"/>
      <c r="F64" s="44"/>
    </row>
    <row r="65" spans="1:6" ht="12.75">
      <c r="A65" s="19"/>
      <c r="B65" s="20"/>
      <c r="C65" s="5" t="s">
        <v>73</v>
      </c>
      <c r="D65" s="45">
        <f>SUM(D66:D66)</f>
        <v>2408100</v>
      </c>
      <c r="E65" s="45">
        <f>SUM(E66:E66)</f>
        <v>0</v>
      </c>
      <c r="F65" s="45">
        <f>SUM(D65:E65)</f>
        <v>2408100</v>
      </c>
    </row>
    <row r="66" spans="1:6" ht="12.75">
      <c r="A66" s="19"/>
      <c r="B66" s="20"/>
      <c r="C66" s="3" t="s">
        <v>75</v>
      </c>
      <c r="D66" s="44">
        <v>2408100</v>
      </c>
      <c r="E66" s="44"/>
      <c r="F66" s="44">
        <f>SUM(D66:E66)</f>
        <v>2408100</v>
      </c>
    </row>
    <row r="67" spans="1:6" ht="12.75">
      <c r="A67" s="19"/>
      <c r="B67" s="20"/>
      <c r="C67" s="3"/>
      <c r="D67" s="44"/>
      <c r="E67" s="44"/>
      <c r="F67" s="44"/>
    </row>
    <row r="68" spans="1:6" ht="12.75">
      <c r="A68" s="29" t="s">
        <v>316</v>
      </c>
      <c r="B68" s="26" t="s">
        <v>93</v>
      </c>
      <c r="C68" s="27" t="s">
        <v>103</v>
      </c>
      <c r="D68" s="46"/>
      <c r="E68" s="46"/>
      <c r="F68" s="46"/>
    </row>
    <row r="69" spans="1:6" ht="12.75">
      <c r="A69" s="19"/>
      <c r="B69" s="20"/>
      <c r="C69" s="5" t="s">
        <v>72</v>
      </c>
      <c r="D69" s="45">
        <f>SUM(D70)</f>
        <v>333800</v>
      </c>
      <c r="E69" s="45">
        <f>SUM(E70)</f>
        <v>0</v>
      </c>
      <c r="F69" s="45">
        <f>SUM(D69:E69)</f>
        <v>333800</v>
      </c>
    </row>
    <row r="70" spans="1:6" ht="12.75">
      <c r="A70" s="19"/>
      <c r="B70" s="20"/>
      <c r="C70" s="3" t="s">
        <v>74</v>
      </c>
      <c r="D70" s="44">
        <v>333800</v>
      </c>
      <c r="E70" s="44"/>
      <c r="F70" s="44">
        <f>SUM(D70:E70)</f>
        <v>333800</v>
      </c>
    </row>
    <row r="71" spans="1:6" ht="12.75">
      <c r="A71" s="19"/>
      <c r="B71" s="20"/>
      <c r="C71" s="3"/>
      <c r="D71" s="44"/>
      <c r="E71" s="44"/>
      <c r="F71" s="44"/>
    </row>
    <row r="72" spans="1:6" ht="12.75">
      <c r="A72" s="19"/>
      <c r="B72" s="20"/>
      <c r="C72" s="5" t="s">
        <v>73</v>
      </c>
      <c r="D72" s="45">
        <f>SUM(D73:D73)</f>
        <v>333800</v>
      </c>
      <c r="E72" s="45">
        <f>SUM(E73:E73)</f>
        <v>0</v>
      </c>
      <c r="F72" s="45">
        <f>SUM(D72:E72)</f>
        <v>333800</v>
      </c>
    </row>
    <row r="73" spans="1:6" ht="12.75">
      <c r="A73" s="19"/>
      <c r="B73" s="20"/>
      <c r="C73" s="3" t="s">
        <v>75</v>
      </c>
      <c r="D73" s="44">
        <v>333800</v>
      </c>
      <c r="E73" s="44"/>
      <c r="F73" s="44">
        <f>SUM(D73:E73)</f>
        <v>333800</v>
      </c>
    </row>
    <row r="74" spans="1:6" ht="12.75">
      <c r="A74" s="19"/>
      <c r="B74" s="20"/>
      <c r="C74" s="3"/>
      <c r="D74" s="44"/>
      <c r="E74" s="44"/>
      <c r="F74" s="44"/>
    </row>
    <row r="75" spans="1:6" ht="12.75">
      <c r="A75" s="28" t="s">
        <v>122</v>
      </c>
      <c r="B75" s="20"/>
      <c r="C75" s="5" t="s">
        <v>10</v>
      </c>
      <c r="D75" s="45">
        <f>SUM(D80)</f>
        <v>32000</v>
      </c>
      <c r="E75" s="45">
        <f>SUM(E80)</f>
        <v>0</v>
      </c>
      <c r="F75" s="45">
        <f>SUM(D75:E75)</f>
        <v>32000</v>
      </c>
    </row>
    <row r="76" spans="1:6" ht="12.75">
      <c r="A76" s="29" t="s">
        <v>314</v>
      </c>
      <c r="B76" s="26">
        <v>10200</v>
      </c>
      <c r="C76" s="27" t="s">
        <v>260</v>
      </c>
      <c r="D76" s="46"/>
      <c r="E76" s="46"/>
      <c r="F76" s="46"/>
    </row>
    <row r="77" spans="1:6" ht="12.75">
      <c r="A77" s="19"/>
      <c r="B77" s="20"/>
      <c r="C77" s="5" t="s">
        <v>72</v>
      </c>
      <c r="D77" s="45">
        <f>SUM(D78)</f>
        <v>32000</v>
      </c>
      <c r="E77" s="45">
        <f>SUM(E78)</f>
        <v>0</v>
      </c>
      <c r="F77" s="45">
        <f>SUM(D77:E77)</f>
        <v>32000</v>
      </c>
    </row>
    <row r="78" spans="1:6" ht="12.75">
      <c r="A78" s="19"/>
      <c r="B78" s="20"/>
      <c r="C78" s="3" t="s">
        <v>74</v>
      </c>
      <c r="D78" s="44">
        <v>32000</v>
      </c>
      <c r="E78" s="44"/>
      <c r="F78" s="44">
        <f>SUM(D78:E78)</f>
        <v>32000</v>
      </c>
    </row>
    <row r="79" spans="1:6" ht="12.75">
      <c r="A79" s="19"/>
      <c r="B79" s="20"/>
      <c r="C79" s="3"/>
      <c r="D79" s="44"/>
      <c r="E79" s="44"/>
      <c r="F79" s="44"/>
    </row>
    <row r="80" spans="1:6" ht="12.75">
      <c r="A80" s="19"/>
      <c r="B80" s="20"/>
      <c r="C80" s="5" t="s">
        <v>73</v>
      </c>
      <c r="D80" s="45">
        <f>SUM(D81:D81)</f>
        <v>32000</v>
      </c>
      <c r="E80" s="45">
        <f>SUM(E81:E81)</f>
        <v>0</v>
      </c>
      <c r="F80" s="45">
        <f>SUM(D80:E80)</f>
        <v>32000</v>
      </c>
    </row>
    <row r="81" spans="1:6" ht="12.75">
      <c r="A81" s="19"/>
      <c r="B81" s="20"/>
      <c r="C81" s="3" t="s">
        <v>75</v>
      </c>
      <c r="D81" s="44">
        <v>32000</v>
      </c>
      <c r="E81" s="44"/>
      <c r="F81" s="44">
        <f>SUM(D81:E81)</f>
        <v>32000</v>
      </c>
    </row>
    <row r="82" spans="1:6" ht="12.75">
      <c r="A82" s="19"/>
      <c r="B82" s="20"/>
      <c r="C82" s="3"/>
      <c r="D82" s="44"/>
      <c r="E82" s="44"/>
      <c r="F82" s="44"/>
    </row>
    <row r="83" spans="1:6" ht="12.75">
      <c r="A83" s="28" t="s">
        <v>317</v>
      </c>
      <c r="B83" s="22"/>
      <c r="C83" s="5" t="s">
        <v>109</v>
      </c>
      <c r="D83" s="44"/>
      <c r="E83" s="44"/>
      <c r="F83" s="44"/>
    </row>
    <row r="84" spans="1:6" ht="12.75">
      <c r="A84" s="30"/>
      <c r="B84" s="20"/>
      <c r="C84" s="5" t="s">
        <v>72</v>
      </c>
      <c r="D84" s="45">
        <f>SUM(D90,D99,D107,D117,D129,D138,D147,D159,D166)</f>
        <v>406278200</v>
      </c>
      <c r="E84" s="45">
        <f>SUM(E90,E99,E107,E117,E129,E138,E147,E159,E166)</f>
        <v>32258000</v>
      </c>
      <c r="F84" s="45">
        <f>SUM(D84:E84)</f>
        <v>438536200</v>
      </c>
    </row>
    <row r="85" spans="1:6" ht="12.75">
      <c r="A85" s="30"/>
      <c r="B85" s="20"/>
      <c r="C85" s="5" t="s">
        <v>73</v>
      </c>
      <c r="D85" s="45">
        <f>SUM(D86:D87)</f>
        <v>406278200</v>
      </c>
      <c r="E85" s="45">
        <f>SUM(E86:E87)</f>
        <v>32258000</v>
      </c>
      <c r="F85" s="45">
        <f>SUM(D85:E85)</f>
        <v>438536200</v>
      </c>
    </row>
    <row r="86" spans="1:6" ht="12.75">
      <c r="A86" s="30"/>
      <c r="B86" s="20"/>
      <c r="C86" s="3" t="s">
        <v>68</v>
      </c>
      <c r="D86" s="44">
        <f>SUM(D95,D103,D113,D125,D135,D143,D155,D163)</f>
        <v>344968200</v>
      </c>
      <c r="E86" s="44">
        <f>SUM(E95,E103,E113,E125,E135,E143,E155,E163)</f>
        <v>32258000</v>
      </c>
      <c r="F86" s="44">
        <f>SUM(D86:E86)</f>
        <v>377226200</v>
      </c>
    </row>
    <row r="87" spans="1:6" ht="12.75">
      <c r="A87" s="30"/>
      <c r="B87" s="20"/>
      <c r="C87" s="3" t="s">
        <v>76</v>
      </c>
      <c r="D87" s="44">
        <f>SUM(D114,D126,D144,D156,D170)</f>
        <v>61310000</v>
      </c>
      <c r="E87" s="44">
        <f>SUM(E114,E126,E156,E170)</f>
        <v>0</v>
      </c>
      <c r="F87" s="44">
        <f>SUM(D87:E87)</f>
        <v>61310000</v>
      </c>
    </row>
    <row r="88" spans="1:6" ht="12.75">
      <c r="A88" s="28" t="s">
        <v>318</v>
      </c>
      <c r="B88" s="20"/>
      <c r="C88" s="5" t="s">
        <v>4</v>
      </c>
      <c r="D88" s="45">
        <f>SUM(D94)</f>
        <v>9654200</v>
      </c>
      <c r="E88" s="45">
        <f>SUM(E94)</f>
        <v>50000</v>
      </c>
      <c r="F88" s="45">
        <f>SUM(D88:E88)</f>
        <v>9704200</v>
      </c>
    </row>
    <row r="89" spans="1:7" ht="12.75">
      <c r="A89" s="29" t="s">
        <v>319</v>
      </c>
      <c r="B89" s="26" t="s">
        <v>83</v>
      </c>
      <c r="C89" s="27" t="s">
        <v>95</v>
      </c>
      <c r="D89" s="46"/>
      <c r="E89" s="46"/>
      <c r="F89" s="46"/>
      <c r="G89" s="10"/>
    </row>
    <row r="90" spans="1:7" ht="12.75">
      <c r="A90" s="19"/>
      <c r="B90" s="20"/>
      <c r="C90" s="5" t="s">
        <v>72</v>
      </c>
      <c r="D90" s="45">
        <f>SUM(D91:D92)</f>
        <v>9654200</v>
      </c>
      <c r="E90" s="45">
        <f>SUM(E91:E92)</f>
        <v>50000</v>
      </c>
      <c r="F90" s="45">
        <f>SUM(D90:E90)</f>
        <v>9704200</v>
      </c>
      <c r="G90" s="6"/>
    </row>
    <row r="91" spans="1:6" ht="12.75">
      <c r="A91" s="19"/>
      <c r="B91" s="20"/>
      <c r="C91" s="3" t="s">
        <v>74</v>
      </c>
      <c r="D91" s="44">
        <v>9654200</v>
      </c>
      <c r="E91" s="44"/>
      <c r="F91" s="44">
        <f>SUM(D91:E91)</f>
        <v>9654200</v>
      </c>
    </row>
    <row r="92" spans="1:6" ht="12.75">
      <c r="A92" s="19"/>
      <c r="B92" s="20"/>
      <c r="C92" s="32" t="s">
        <v>527</v>
      </c>
      <c r="D92" s="44"/>
      <c r="E92" s="44">
        <v>50000</v>
      </c>
      <c r="F92" s="44">
        <f>SUM(D92:E92)</f>
        <v>50000</v>
      </c>
    </row>
    <row r="93" spans="1:6" ht="12.75">
      <c r="A93" s="19"/>
      <c r="B93" s="20"/>
      <c r="C93" s="3"/>
      <c r="D93" s="44"/>
      <c r="E93" s="44"/>
      <c r="F93" s="44"/>
    </row>
    <row r="94" spans="1:7" ht="12.75">
      <c r="A94" s="19"/>
      <c r="B94" s="20"/>
      <c r="C94" s="5" t="s">
        <v>73</v>
      </c>
      <c r="D94" s="45">
        <f>SUM(D95:D95)</f>
        <v>9654200</v>
      </c>
      <c r="E94" s="45">
        <f>SUM(E95:E95)</f>
        <v>50000</v>
      </c>
      <c r="F94" s="45">
        <f>SUM(D94:E94)</f>
        <v>9704200</v>
      </c>
      <c r="G94" s="6"/>
    </row>
    <row r="95" spans="1:6" ht="12.75">
      <c r="A95" s="19"/>
      <c r="B95" s="20"/>
      <c r="C95" s="3" t="s">
        <v>75</v>
      </c>
      <c r="D95" s="44">
        <v>9654200</v>
      </c>
      <c r="E95" s="44">
        <v>50000</v>
      </c>
      <c r="F95" s="44">
        <f>SUM(D95:E95)</f>
        <v>9704200</v>
      </c>
    </row>
    <row r="96" spans="1:6" ht="12.75">
      <c r="A96" s="19"/>
      <c r="B96" s="20"/>
      <c r="C96" s="3"/>
      <c r="D96" s="44"/>
      <c r="E96" s="44"/>
      <c r="F96" s="44"/>
    </row>
    <row r="97" spans="1:6" ht="12.75">
      <c r="A97" s="28" t="s">
        <v>320</v>
      </c>
      <c r="B97" s="22"/>
      <c r="C97" s="5" t="s">
        <v>49</v>
      </c>
      <c r="D97" s="45">
        <f>SUM(D102)</f>
        <v>0</v>
      </c>
      <c r="E97" s="45">
        <f>SUM(E102)</f>
        <v>461500</v>
      </c>
      <c r="F97" s="45">
        <f>SUM(D97:E97)</f>
        <v>461500</v>
      </c>
    </row>
    <row r="98" spans="1:6" ht="25.5">
      <c r="A98" s="29" t="s">
        <v>321</v>
      </c>
      <c r="B98" s="26" t="s">
        <v>97</v>
      </c>
      <c r="C98" s="31" t="s">
        <v>98</v>
      </c>
      <c r="D98" s="46"/>
      <c r="E98" s="46"/>
      <c r="F98" s="46"/>
    </row>
    <row r="99" spans="1:6" ht="12.75">
      <c r="A99" s="19"/>
      <c r="B99" s="20"/>
      <c r="C99" s="5" t="s">
        <v>72</v>
      </c>
      <c r="D99" s="45">
        <f>SUM(D100:D100)</f>
        <v>0</v>
      </c>
      <c r="E99" s="45">
        <f>SUM(E100:E100)</f>
        <v>461500</v>
      </c>
      <c r="F99" s="45">
        <f>SUM(D99:E99)</f>
        <v>461500</v>
      </c>
    </row>
    <row r="100" spans="1:6" ht="12.75">
      <c r="A100" s="19"/>
      <c r="B100" s="20"/>
      <c r="C100" s="32" t="s">
        <v>515</v>
      </c>
      <c r="D100" s="44"/>
      <c r="E100" s="44">
        <v>461500</v>
      </c>
      <c r="F100" s="44">
        <f>SUM(D100:E100)</f>
        <v>461500</v>
      </c>
    </row>
    <row r="101" spans="1:6" ht="12.75">
      <c r="A101" s="19"/>
      <c r="B101" s="20"/>
      <c r="C101" s="3"/>
      <c r="D101" s="44"/>
      <c r="E101" s="44"/>
      <c r="F101" s="44"/>
    </row>
    <row r="102" spans="1:6" ht="12.75">
      <c r="A102" s="19"/>
      <c r="B102" s="20"/>
      <c r="C102" s="5" t="s">
        <v>73</v>
      </c>
      <c r="D102" s="45">
        <f>SUM(D103:D103)</f>
        <v>0</v>
      </c>
      <c r="E102" s="45">
        <f>SUM(E103:E103)</f>
        <v>461500</v>
      </c>
      <c r="F102" s="45">
        <f>SUM(D102:E102)</f>
        <v>461500</v>
      </c>
    </row>
    <row r="103" spans="1:6" ht="12.75">
      <c r="A103" s="19"/>
      <c r="B103" s="20"/>
      <c r="C103" s="3" t="s">
        <v>75</v>
      </c>
      <c r="D103" s="44"/>
      <c r="E103" s="44">
        <v>461500</v>
      </c>
      <c r="F103" s="44">
        <f>SUM(D103:E103)</f>
        <v>461500</v>
      </c>
    </row>
    <row r="104" spans="1:6" ht="12.75">
      <c r="A104" s="19"/>
      <c r="B104" s="20"/>
      <c r="C104" s="3"/>
      <c r="D104" s="44"/>
      <c r="E104" s="44"/>
      <c r="F104" s="44"/>
    </row>
    <row r="105" spans="1:6" ht="12.75">
      <c r="A105" s="28" t="s">
        <v>322</v>
      </c>
      <c r="B105" s="22"/>
      <c r="C105" s="5" t="s">
        <v>9</v>
      </c>
      <c r="D105" s="45">
        <f>SUM(D112,D124,D134,D142,D154,,D162,D169)</f>
        <v>396624000</v>
      </c>
      <c r="E105" s="45">
        <f>SUM(E112,E124,E134,E142,E154,,E162,E169)</f>
        <v>31746500</v>
      </c>
      <c r="F105" s="45">
        <f>SUM(D105:E105)</f>
        <v>428370500</v>
      </c>
    </row>
    <row r="106" spans="1:6" ht="12.75">
      <c r="A106" s="29" t="s">
        <v>323</v>
      </c>
      <c r="B106" s="26" t="s">
        <v>88</v>
      </c>
      <c r="C106" s="27" t="s">
        <v>535</v>
      </c>
      <c r="D106" s="46"/>
      <c r="E106" s="46"/>
      <c r="F106" s="46"/>
    </row>
    <row r="107" spans="1:6" ht="12.75">
      <c r="A107" s="19"/>
      <c r="B107" s="20"/>
      <c r="C107" s="5" t="s">
        <v>72</v>
      </c>
      <c r="D107" s="45">
        <f>SUM(D108:D110)</f>
        <v>87466000</v>
      </c>
      <c r="E107" s="45">
        <f>SUM(E108:E110)</f>
        <v>20517000</v>
      </c>
      <c r="F107" s="45">
        <f>SUM(D107:E107)</f>
        <v>107983000</v>
      </c>
    </row>
    <row r="108" spans="1:6" ht="12.75">
      <c r="A108" s="19"/>
      <c r="B108" s="20"/>
      <c r="C108" s="3" t="s">
        <v>74</v>
      </c>
      <c r="D108" s="44">
        <f>82594000+2710000+2162000</f>
        <v>87466000</v>
      </c>
      <c r="E108" s="44"/>
      <c r="F108" s="44">
        <f>SUM(D108:E108)</f>
        <v>87466000</v>
      </c>
    </row>
    <row r="109" spans="1:6" ht="12.75">
      <c r="A109" s="19"/>
      <c r="B109" s="20"/>
      <c r="C109" s="32" t="s">
        <v>515</v>
      </c>
      <c r="D109" s="44"/>
      <c r="E109" s="44">
        <f>10100000+10200000+140200+12000</f>
        <v>20452200</v>
      </c>
      <c r="F109" s="44">
        <f>SUM(D109:E109)</f>
        <v>20452200</v>
      </c>
    </row>
    <row r="110" spans="1:6" ht="12.75">
      <c r="A110" s="19"/>
      <c r="B110" s="20"/>
      <c r="C110" s="3" t="s">
        <v>516</v>
      </c>
      <c r="D110" s="44"/>
      <c r="E110" s="44">
        <v>64800</v>
      </c>
      <c r="F110" s="44">
        <f>SUM(D110:E110)</f>
        <v>64800</v>
      </c>
    </row>
    <row r="111" spans="1:6" ht="12.75">
      <c r="A111" s="19"/>
      <c r="B111" s="20"/>
      <c r="C111" s="3"/>
      <c r="D111" s="44"/>
      <c r="E111" s="44"/>
      <c r="F111" s="44"/>
    </row>
    <row r="112" spans="1:6" ht="12.75">
      <c r="A112" s="19"/>
      <c r="B112" s="20"/>
      <c r="C112" s="5" t="s">
        <v>73</v>
      </c>
      <c r="D112" s="45">
        <f>SUM(D113:D114)</f>
        <v>87466000</v>
      </c>
      <c r="E112" s="45">
        <f>SUM(E113:E114)</f>
        <v>20517000</v>
      </c>
      <c r="F112" s="45">
        <f>SUM(D112:E112)</f>
        <v>107983000</v>
      </c>
    </row>
    <row r="113" spans="1:6" ht="12.75">
      <c r="A113" s="19"/>
      <c r="B113" s="20"/>
      <c r="C113" s="3" t="s">
        <v>75</v>
      </c>
      <c r="D113" s="44">
        <v>82594000</v>
      </c>
      <c r="E113" s="44">
        <v>20517000</v>
      </c>
      <c r="F113" s="44">
        <f>SUM(D113:E113)</f>
        <v>103111000</v>
      </c>
    </row>
    <row r="114" spans="1:6" ht="12.75">
      <c r="A114" s="19"/>
      <c r="B114" s="20"/>
      <c r="C114" s="3" t="s">
        <v>77</v>
      </c>
      <c r="D114" s="44">
        <f>2710000+2162000</f>
        <v>4872000</v>
      </c>
      <c r="E114" s="44"/>
      <c r="F114" s="44">
        <f>SUM(D114:E114)</f>
        <v>4872000</v>
      </c>
    </row>
    <row r="115" spans="1:6" ht="12.75">
      <c r="A115" s="19"/>
      <c r="B115" s="20"/>
      <c r="C115" s="3"/>
      <c r="D115" s="44"/>
      <c r="E115" s="44"/>
      <c r="F115" s="44"/>
    </row>
    <row r="116" spans="1:6" ht="12.75">
      <c r="A116" s="61" t="s">
        <v>324</v>
      </c>
      <c r="B116" s="26" t="s">
        <v>100</v>
      </c>
      <c r="C116" s="27" t="s">
        <v>268</v>
      </c>
      <c r="D116" s="46"/>
      <c r="E116" s="46"/>
      <c r="F116" s="46"/>
    </row>
    <row r="117" spans="1:6" ht="12.75">
      <c r="A117" s="19"/>
      <c r="B117" s="20"/>
      <c r="C117" s="5" t="s">
        <v>72</v>
      </c>
      <c r="D117" s="45">
        <f>SUM(D118,D121:D122)</f>
        <v>103054000</v>
      </c>
      <c r="E117" s="45">
        <f>SUM(E118,E121:E122)</f>
        <v>5853500</v>
      </c>
      <c r="F117" s="45">
        <f>SUM(D117:E117)</f>
        <v>108907500</v>
      </c>
    </row>
    <row r="118" spans="1:6" ht="12.75">
      <c r="A118" s="19"/>
      <c r="B118" s="20"/>
      <c r="C118" s="3" t="s">
        <v>74</v>
      </c>
      <c r="D118" s="44">
        <f>64793000+13500000+D119+D120+1761000</f>
        <v>103054000</v>
      </c>
      <c r="E118" s="44"/>
      <c r="F118" s="44">
        <f>SUM(D118:E118)</f>
        <v>103054000</v>
      </c>
    </row>
    <row r="119" spans="1:6" ht="25.5">
      <c r="A119" s="19"/>
      <c r="B119" s="20"/>
      <c r="C119" s="32" t="s">
        <v>538</v>
      </c>
      <c r="D119" s="44">
        <v>17000000</v>
      </c>
      <c r="E119" s="44"/>
      <c r="F119" s="44"/>
    </row>
    <row r="120" spans="1:6" ht="12.75">
      <c r="A120" s="19"/>
      <c r="B120" s="20"/>
      <c r="C120" s="3" t="s">
        <v>270</v>
      </c>
      <c r="D120" s="44">
        <v>6000000</v>
      </c>
      <c r="E120" s="44"/>
      <c r="F120" s="44"/>
    </row>
    <row r="121" spans="1:6" ht="12.75">
      <c r="A121" s="19"/>
      <c r="B121" s="20"/>
      <c r="C121" s="32" t="s">
        <v>515</v>
      </c>
      <c r="D121" s="44"/>
      <c r="E121" s="44">
        <f>31900+4738300+75500</f>
        <v>4845700</v>
      </c>
      <c r="F121" s="44">
        <f>SUM(D121:E121)</f>
        <v>4845700</v>
      </c>
    </row>
    <row r="122" spans="1:6" ht="12.75">
      <c r="A122" s="19"/>
      <c r="B122" s="20"/>
      <c r="C122" s="3" t="s">
        <v>516</v>
      </c>
      <c r="D122" s="44"/>
      <c r="E122" s="44">
        <f>1006800+1000</f>
        <v>1007800</v>
      </c>
      <c r="F122" s="44">
        <f>SUM(D122:E122)</f>
        <v>1007800</v>
      </c>
    </row>
    <row r="123" spans="1:6" ht="12.75">
      <c r="A123" s="19"/>
      <c r="B123" s="20"/>
      <c r="C123" s="3"/>
      <c r="D123" s="44"/>
      <c r="E123" s="44"/>
      <c r="F123" s="44"/>
    </row>
    <row r="124" spans="1:6" ht="12.75">
      <c r="A124" s="19"/>
      <c r="B124" s="20"/>
      <c r="C124" s="5" t="s">
        <v>73</v>
      </c>
      <c r="D124" s="45">
        <f>SUM(D125:D126)</f>
        <v>103054000</v>
      </c>
      <c r="E124" s="45">
        <f>SUM(E125:E126)</f>
        <v>5853500</v>
      </c>
      <c r="F124" s="45">
        <f>SUM(D124:E124)</f>
        <v>108907500</v>
      </c>
    </row>
    <row r="125" spans="1:6" ht="12.75">
      <c r="A125" s="19"/>
      <c r="B125" s="20"/>
      <c r="C125" s="3" t="s">
        <v>75</v>
      </c>
      <c r="D125" s="44">
        <v>64793000</v>
      </c>
      <c r="E125" s="44">
        <f>5777000+76500</f>
        <v>5853500</v>
      </c>
      <c r="F125" s="44">
        <f>SUM(D125:E125)</f>
        <v>70646500</v>
      </c>
    </row>
    <row r="126" spans="1:6" ht="12.75">
      <c r="A126" s="19"/>
      <c r="B126" s="20"/>
      <c r="C126" s="3" t="s">
        <v>77</v>
      </c>
      <c r="D126" s="44">
        <f>1000000+1000000+10000000+21000000+3500000+1761000</f>
        <v>38261000</v>
      </c>
      <c r="E126" s="44"/>
      <c r="F126" s="44">
        <f>SUM(D126:E126)</f>
        <v>38261000</v>
      </c>
    </row>
    <row r="127" spans="1:6" ht="12.75">
      <c r="A127" s="19"/>
      <c r="B127" s="20"/>
      <c r="C127" s="3"/>
      <c r="D127" s="44"/>
      <c r="E127" s="44"/>
      <c r="F127" s="44"/>
    </row>
    <row r="128" spans="1:6" ht="12.75">
      <c r="A128" s="29" t="s">
        <v>325</v>
      </c>
      <c r="B128" s="26" t="s">
        <v>90</v>
      </c>
      <c r="C128" s="27" t="s">
        <v>269</v>
      </c>
      <c r="D128" s="46"/>
      <c r="E128" s="46"/>
      <c r="F128" s="46"/>
    </row>
    <row r="129" spans="1:6" ht="12.75">
      <c r="A129" s="19"/>
      <c r="B129" s="20"/>
      <c r="C129" s="5" t="s">
        <v>72</v>
      </c>
      <c r="D129" s="45">
        <f>SUM(D130)</f>
        <v>148674000</v>
      </c>
      <c r="E129" s="45">
        <f>SUM(E130:E132)</f>
        <v>0</v>
      </c>
      <c r="F129" s="45">
        <f>SUM(D129:E129)</f>
        <v>148674000</v>
      </c>
    </row>
    <row r="130" spans="1:6" ht="12.75">
      <c r="A130" s="19"/>
      <c r="B130" s="20"/>
      <c r="C130" s="3" t="s">
        <v>74</v>
      </c>
      <c r="D130" s="44">
        <f>SUM(D131:D132)</f>
        <v>148674000</v>
      </c>
      <c r="E130" s="44"/>
      <c r="F130" s="44">
        <f>SUM(D130:E130)</f>
        <v>148674000</v>
      </c>
    </row>
    <row r="131" spans="1:6" ht="25.5">
      <c r="A131" s="19"/>
      <c r="B131" s="20"/>
      <c r="C131" s="32" t="s">
        <v>517</v>
      </c>
      <c r="D131" s="44">
        <v>140505000</v>
      </c>
      <c r="E131" s="44"/>
      <c r="F131" s="44">
        <f>SUM(D131:E131)</f>
        <v>140505000</v>
      </c>
    </row>
    <row r="132" spans="1:6" ht="25.5">
      <c r="A132" s="19"/>
      <c r="B132" s="20"/>
      <c r="C132" s="32" t="s">
        <v>518</v>
      </c>
      <c r="D132" s="44">
        <v>8169000</v>
      </c>
      <c r="E132" s="44"/>
      <c r="F132" s="44">
        <f>SUM(D132:E132)</f>
        <v>8169000</v>
      </c>
    </row>
    <row r="133" spans="1:6" ht="12.75">
      <c r="A133" s="19"/>
      <c r="B133" s="20"/>
      <c r="C133" s="3"/>
      <c r="D133" s="44"/>
      <c r="E133" s="44"/>
      <c r="F133" s="44"/>
    </row>
    <row r="134" spans="1:6" ht="12.75">
      <c r="A134" s="19"/>
      <c r="B134" s="20"/>
      <c r="C134" s="5" t="s">
        <v>73</v>
      </c>
      <c r="D134" s="45">
        <f>SUM(D135:D135)</f>
        <v>148674000</v>
      </c>
      <c r="E134" s="45">
        <f>SUM(E135:E135)</f>
        <v>0</v>
      </c>
      <c r="F134" s="45">
        <f>SUM(D134:E134)</f>
        <v>148674000</v>
      </c>
    </row>
    <row r="135" spans="1:6" ht="12.75">
      <c r="A135" s="19"/>
      <c r="B135" s="20"/>
      <c r="C135" s="3" t="s">
        <v>75</v>
      </c>
      <c r="D135" s="44">
        <v>148674000</v>
      </c>
      <c r="E135" s="44"/>
      <c r="F135" s="44">
        <f>SUM(D135:E135)</f>
        <v>148674000</v>
      </c>
    </row>
    <row r="136" spans="1:6" ht="12.75">
      <c r="A136" s="19"/>
      <c r="B136" s="20"/>
      <c r="C136" s="3"/>
      <c r="D136" s="44"/>
      <c r="E136" s="44"/>
      <c r="F136" s="44"/>
    </row>
    <row r="137" spans="1:6" ht="12.75">
      <c r="A137" s="29" t="s">
        <v>326</v>
      </c>
      <c r="B137" s="26" t="s">
        <v>101</v>
      </c>
      <c r="C137" s="27" t="s">
        <v>102</v>
      </c>
      <c r="D137" s="46"/>
      <c r="E137" s="46"/>
      <c r="F137" s="46"/>
    </row>
    <row r="138" spans="1:6" ht="12.75">
      <c r="A138" s="19"/>
      <c r="B138" s="20"/>
      <c r="C138" s="5" t="s">
        <v>72</v>
      </c>
      <c r="D138" s="45">
        <f>SUM(D139:D140)</f>
        <v>1103600</v>
      </c>
      <c r="E138" s="45">
        <f>SUM(E139:E140)</f>
        <v>6000</v>
      </c>
      <c r="F138" s="45">
        <f>SUM(D138:E138)</f>
        <v>1109600</v>
      </c>
    </row>
    <row r="139" spans="1:6" ht="12.75">
      <c r="A139" s="19"/>
      <c r="B139" s="20"/>
      <c r="C139" s="3" t="s">
        <v>74</v>
      </c>
      <c r="D139" s="44">
        <f>1096600+7000</f>
        <v>1103600</v>
      </c>
      <c r="E139" s="44"/>
      <c r="F139" s="44">
        <f>SUM(D139:E139)</f>
        <v>1103600</v>
      </c>
    </row>
    <row r="140" spans="1:6" ht="12.75">
      <c r="A140" s="19"/>
      <c r="B140" s="20"/>
      <c r="C140" s="32" t="s">
        <v>515</v>
      </c>
      <c r="D140" s="44"/>
      <c r="E140" s="56">
        <v>6000</v>
      </c>
      <c r="F140" s="44">
        <f>SUM(D140:E140)</f>
        <v>6000</v>
      </c>
    </row>
    <row r="141" spans="1:6" ht="12.75">
      <c r="A141" s="19"/>
      <c r="B141" s="20"/>
      <c r="C141" s="3"/>
      <c r="D141" s="44"/>
      <c r="E141" s="44"/>
      <c r="F141" s="44"/>
    </row>
    <row r="142" spans="1:6" ht="12.75">
      <c r="A142" s="19"/>
      <c r="B142" s="20"/>
      <c r="C142" s="5" t="s">
        <v>73</v>
      </c>
      <c r="D142" s="45">
        <f>SUM(D143:D144)</f>
        <v>1103600</v>
      </c>
      <c r="E142" s="45">
        <f>SUM(E143:E143)</f>
        <v>6000</v>
      </c>
      <c r="F142" s="45">
        <f>SUM(D142:E142)</f>
        <v>1109600</v>
      </c>
    </row>
    <row r="143" spans="1:6" ht="12.75">
      <c r="A143" s="19"/>
      <c r="B143" s="20"/>
      <c r="C143" s="3" t="s">
        <v>75</v>
      </c>
      <c r="D143" s="44">
        <f>1096600</f>
        <v>1096600</v>
      </c>
      <c r="E143" s="56">
        <v>6000</v>
      </c>
      <c r="F143" s="44">
        <f>SUM(D143:E143)</f>
        <v>1102600</v>
      </c>
    </row>
    <row r="144" spans="1:6" ht="12.75">
      <c r="A144" s="19"/>
      <c r="B144" s="20"/>
      <c r="C144" s="3" t="s">
        <v>77</v>
      </c>
      <c r="D144" s="44">
        <v>7000</v>
      </c>
      <c r="E144" s="56"/>
      <c r="F144" s="44">
        <f>SUM(D144:E144)</f>
        <v>7000</v>
      </c>
    </row>
    <row r="145" spans="1:6" ht="12.75">
      <c r="A145" s="19"/>
      <c r="B145" s="20"/>
      <c r="C145" s="3"/>
      <c r="D145" s="44"/>
      <c r="E145" s="44"/>
      <c r="F145" s="44"/>
    </row>
    <row r="146" spans="1:6" ht="12.75">
      <c r="A146" s="29" t="s">
        <v>327</v>
      </c>
      <c r="B146" s="26" t="s">
        <v>93</v>
      </c>
      <c r="C146" s="27" t="s">
        <v>103</v>
      </c>
      <c r="D146" s="46"/>
      <c r="E146" s="46"/>
      <c r="F146" s="46"/>
    </row>
    <row r="147" spans="1:6" ht="12.75">
      <c r="A147" s="19"/>
      <c r="B147" s="20"/>
      <c r="C147" s="5" t="s">
        <v>72</v>
      </c>
      <c r="D147" s="45">
        <f>SUM(D148,D151:D152)</f>
        <v>51836400</v>
      </c>
      <c r="E147" s="45">
        <f>SUM(E148,E151:E152)</f>
        <v>5370000</v>
      </c>
      <c r="F147" s="45">
        <f aca="true" t="shared" si="0" ref="F147:F152">SUM(D147:E147)</f>
        <v>57206400</v>
      </c>
    </row>
    <row r="148" spans="1:6" ht="12.75">
      <c r="A148" s="19"/>
      <c r="B148" s="20"/>
      <c r="C148" s="3" t="s">
        <v>74</v>
      </c>
      <c r="D148" s="44">
        <f>51836400</f>
        <v>51836400</v>
      </c>
      <c r="E148" s="44"/>
      <c r="F148" s="44">
        <f t="shared" si="0"/>
        <v>51836400</v>
      </c>
    </row>
    <row r="149" spans="1:6" ht="25.5">
      <c r="A149" s="19"/>
      <c r="B149" s="20"/>
      <c r="C149" s="32" t="s">
        <v>519</v>
      </c>
      <c r="D149" s="44">
        <f>37634000</f>
        <v>37634000</v>
      </c>
      <c r="E149" s="44"/>
      <c r="F149" s="44">
        <f t="shared" si="0"/>
        <v>37634000</v>
      </c>
    </row>
    <row r="150" spans="1:6" ht="27.75" customHeight="1">
      <c r="A150" s="19"/>
      <c r="B150" s="20"/>
      <c r="C150" s="32" t="s">
        <v>520</v>
      </c>
      <c r="D150" s="44">
        <v>11000000</v>
      </c>
      <c r="E150" s="44"/>
      <c r="F150" s="44">
        <f t="shared" si="0"/>
        <v>11000000</v>
      </c>
    </row>
    <row r="151" spans="1:6" ht="12.75">
      <c r="A151" s="19"/>
      <c r="B151" s="20"/>
      <c r="C151" s="32" t="s">
        <v>515</v>
      </c>
      <c r="D151" s="44"/>
      <c r="E151" s="44">
        <v>4470000</v>
      </c>
      <c r="F151" s="44">
        <f t="shared" si="0"/>
        <v>4470000</v>
      </c>
    </row>
    <row r="152" spans="1:6" ht="12.75">
      <c r="A152" s="19"/>
      <c r="B152" s="20"/>
      <c r="C152" s="3" t="s">
        <v>516</v>
      </c>
      <c r="D152" s="44"/>
      <c r="E152" s="44">
        <v>900000</v>
      </c>
      <c r="F152" s="44">
        <f t="shared" si="0"/>
        <v>900000</v>
      </c>
    </row>
    <row r="153" spans="1:6" ht="12.75">
      <c r="A153" s="19"/>
      <c r="B153" s="20"/>
      <c r="C153" s="3"/>
      <c r="D153" s="44"/>
      <c r="E153" s="44"/>
      <c r="F153" s="44"/>
    </row>
    <row r="154" spans="1:6" ht="12.75">
      <c r="A154" s="19"/>
      <c r="B154" s="20"/>
      <c r="C154" s="5" t="s">
        <v>73</v>
      </c>
      <c r="D154" s="45">
        <f>SUM(D155:D156)</f>
        <v>51836400</v>
      </c>
      <c r="E154" s="45">
        <f>SUM(E155:E156)</f>
        <v>5370000</v>
      </c>
      <c r="F154" s="45">
        <f>SUM(D154:E154)</f>
        <v>57206400</v>
      </c>
    </row>
    <row r="155" spans="1:6" ht="12.75">
      <c r="A155" s="19"/>
      <c r="B155" s="20"/>
      <c r="C155" s="3" t="s">
        <v>75</v>
      </c>
      <c r="D155" s="44">
        <f>202400+37634000</f>
        <v>37836400</v>
      </c>
      <c r="E155" s="44">
        <v>5370000</v>
      </c>
      <c r="F155" s="44">
        <f>SUM(D155:E155)</f>
        <v>43206400</v>
      </c>
    </row>
    <row r="156" spans="1:6" ht="12.75">
      <c r="A156" s="19"/>
      <c r="B156" s="20"/>
      <c r="C156" s="3" t="s">
        <v>77</v>
      </c>
      <c r="D156" s="44">
        <v>14000000</v>
      </c>
      <c r="E156" s="44"/>
      <c r="F156" s="44">
        <f>SUM(D156:E156)</f>
        <v>14000000</v>
      </c>
    </row>
    <row r="157" spans="1:6" ht="12.75">
      <c r="A157" s="19"/>
      <c r="B157" s="20"/>
      <c r="C157" s="3"/>
      <c r="D157" s="44"/>
      <c r="E157" s="44"/>
      <c r="F157" s="44"/>
    </row>
    <row r="158" spans="1:6" ht="12.75">
      <c r="A158" s="29" t="s">
        <v>328</v>
      </c>
      <c r="B158" s="26" t="s">
        <v>104</v>
      </c>
      <c r="C158" s="27" t="s">
        <v>105</v>
      </c>
      <c r="D158" s="46"/>
      <c r="E158" s="46"/>
      <c r="F158" s="46"/>
    </row>
    <row r="159" spans="1:6" ht="12.75">
      <c r="A159" s="19"/>
      <c r="B159" s="20"/>
      <c r="C159" s="5" t="s">
        <v>72</v>
      </c>
      <c r="D159" s="45">
        <f>SUM(D160)</f>
        <v>320000</v>
      </c>
      <c r="E159" s="45">
        <f>SUM(E160)</f>
        <v>0</v>
      </c>
      <c r="F159" s="45">
        <f>SUM(D159:E159)</f>
        <v>320000</v>
      </c>
    </row>
    <row r="160" spans="1:6" ht="12.75">
      <c r="A160" s="19"/>
      <c r="B160" s="20"/>
      <c r="C160" s="3" t="s">
        <v>74</v>
      </c>
      <c r="D160" s="44">
        <v>320000</v>
      </c>
      <c r="E160" s="44"/>
      <c r="F160" s="44">
        <f>SUM(D160:E160)</f>
        <v>320000</v>
      </c>
    </row>
    <row r="161" spans="1:6" ht="12.75">
      <c r="A161" s="19"/>
      <c r="B161" s="20"/>
      <c r="C161" s="3"/>
      <c r="D161" s="44"/>
      <c r="E161" s="44"/>
      <c r="F161" s="44"/>
    </row>
    <row r="162" spans="1:6" ht="12.75">
      <c r="A162" s="19"/>
      <c r="B162" s="20"/>
      <c r="C162" s="5" t="s">
        <v>73</v>
      </c>
      <c r="D162" s="45">
        <f>SUM(D163:D163)</f>
        <v>320000</v>
      </c>
      <c r="E162" s="45">
        <f>SUM(E163:E163)</f>
        <v>0</v>
      </c>
      <c r="F162" s="45">
        <f>SUM(D162:E162)</f>
        <v>320000</v>
      </c>
    </row>
    <row r="163" spans="1:6" ht="12.75">
      <c r="A163" s="19"/>
      <c r="B163" s="20"/>
      <c r="C163" s="3" t="s">
        <v>75</v>
      </c>
      <c r="D163" s="44">
        <v>320000</v>
      </c>
      <c r="E163" s="44"/>
      <c r="F163" s="44">
        <f>SUM(D163:E163)</f>
        <v>320000</v>
      </c>
    </row>
    <row r="164" spans="1:6" ht="12.75">
      <c r="A164" s="19"/>
      <c r="B164" s="20"/>
      <c r="C164" s="3"/>
      <c r="D164" s="44"/>
      <c r="E164" s="44"/>
      <c r="F164" s="44"/>
    </row>
    <row r="165" spans="1:6" ht="12.75">
      <c r="A165" s="29" t="s">
        <v>329</v>
      </c>
      <c r="B165" s="26" t="s">
        <v>106</v>
      </c>
      <c r="C165" s="27" t="s">
        <v>107</v>
      </c>
      <c r="D165" s="46"/>
      <c r="E165" s="46"/>
      <c r="F165" s="46"/>
    </row>
    <row r="166" spans="1:6" ht="12.75">
      <c r="A166" s="19"/>
      <c r="B166" s="20"/>
      <c r="C166" s="5" t="s">
        <v>72</v>
      </c>
      <c r="D166" s="45">
        <f>SUM(D167)</f>
        <v>4170000</v>
      </c>
      <c r="E166" s="45">
        <f>SUM(E167)</f>
        <v>0</v>
      </c>
      <c r="F166" s="45">
        <f>SUM(D166:E166)</f>
        <v>4170000</v>
      </c>
    </row>
    <row r="167" spans="1:6" ht="12.75">
      <c r="A167" s="19"/>
      <c r="B167" s="20"/>
      <c r="C167" s="3" t="s">
        <v>74</v>
      </c>
      <c r="D167" s="44">
        <f>8100000-3930000</f>
        <v>4170000</v>
      </c>
      <c r="E167" s="44"/>
      <c r="F167" s="44">
        <f>SUM(D167:E167)</f>
        <v>4170000</v>
      </c>
    </row>
    <row r="168" spans="1:6" ht="12.75">
      <c r="A168" s="19"/>
      <c r="B168" s="20"/>
      <c r="C168" s="3"/>
      <c r="D168" s="44"/>
      <c r="E168" s="44"/>
      <c r="F168" s="44"/>
    </row>
    <row r="169" spans="1:6" ht="12.75">
      <c r="A169" s="19"/>
      <c r="B169" s="20"/>
      <c r="C169" s="5" t="s">
        <v>73</v>
      </c>
      <c r="D169" s="45">
        <f>SUM(D170:D170)</f>
        <v>4170000</v>
      </c>
      <c r="E169" s="45">
        <f>SUM(E170:E170)</f>
        <v>0</v>
      </c>
      <c r="F169" s="45">
        <f>SUM(D169:E169)</f>
        <v>4170000</v>
      </c>
    </row>
    <row r="170" spans="1:6" ht="12.75">
      <c r="A170" s="19"/>
      <c r="B170" s="20"/>
      <c r="C170" s="3" t="s">
        <v>77</v>
      </c>
      <c r="D170" s="44">
        <f>1000000+600000+2000000+3000000+1500000-3930000</f>
        <v>4170000</v>
      </c>
      <c r="E170" s="44"/>
      <c r="F170" s="44">
        <f>SUM(D170:E170)</f>
        <v>4170000</v>
      </c>
    </row>
    <row r="171" spans="1:6" ht="12.75">
      <c r="A171" s="19"/>
      <c r="B171" s="20"/>
      <c r="C171" s="3"/>
      <c r="D171" s="44"/>
      <c r="E171" s="44"/>
      <c r="F171" s="44"/>
    </row>
    <row r="172" spans="1:6" ht="12.75">
      <c r="A172" s="28" t="s">
        <v>330</v>
      </c>
      <c r="B172" s="22"/>
      <c r="C172" s="5" t="s">
        <v>108</v>
      </c>
      <c r="D172" s="44"/>
      <c r="E172" s="44"/>
      <c r="F172" s="44"/>
    </row>
    <row r="173" spans="1:6" ht="12.75">
      <c r="A173" s="30"/>
      <c r="B173" s="20"/>
      <c r="C173" s="5" t="s">
        <v>72</v>
      </c>
      <c r="D173" s="45">
        <f>SUM(D179,D187,D194,D203,D210,D219,D228,D235,D242,D249,D260,D269,D279,D287,D294)</f>
        <v>78000400</v>
      </c>
      <c r="E173" s="45">
        <f>SUM(E179,E187,E194,E210,E219,E228,E235,E242,E249,E260,E269,E279,E287)</f>
        <v>2602700</v>
      </c>
      <c r="F173" s="45">
        <f>SUM(D173:E173)</f>
        <v>80603100</v>
      </c>
    </row>
    <row r="174" spans="1:6" ht="12.75">
      <c r="A174" s="30"/>
      <c r="B174" s="20"/>
      <c r="C174" s="5" t="s">
        <v>73</v>
      </c>
      <c r="D174" s="45">
        <f>SUM(D175:D176)</f>
        <v>78000400</v>
      </c>
      <c r="E174" s="45">
        <f>SUM(E175:E176)</f>
        <v>2602700</v>
      </c>
      <c r="F174" s="45">
        <f>SUM(D174:E174)</f>
        <v>80603100</v>
      </c>
    </row>
    <row r="175" spans="1:6" ht="12.75">
      <c r="A175" s="30"/>
      <c r="B175" s="20"/>
      <c r="C175" s="3" t="s">
        <v>68</v>
      </c>
      <c r="D175" s="44">
        <f>SUM(D247,D183,D191,D199,D215,D225,D232,D239,D246,D256,D266,D275,D283,D291,D298)</f>
        <v>73853400</v>
      </c>
      <c r="E175" s="44">
        <f>SUM(E183,E191,E199,E215,E225,E232,E239,E246,E256,E266,E275,E283,E291,E298)</f>
        <v>2602700</v>
      </c>
      <c r="F175" s="44">
        <f>SUM(D175:E175)</f>
        <v>76456100</v>
      </c>
    </row>
    <row r="176" spans="1:6" ht="12.75">
      <c r="A176" s="30"/>
      <c r="B176" s="20"/>
      <c r="C176" s="3" t="s">
        <v>76</v>
      </c>
      <c r="D176" s="44">
        <f>SUM(D200,D216,D207,D257,D276)</f>
        <v>4147000</v>
      </c>
      <c r="E176" s="44">
        <f>SUM(E200,E216,E207,E257,E276)</f>
        <v>0</v>
      </c>
      <c r="F176" s="44">
        <f>SUM(D176:E176)</f>
        <v>4147000</v>
      </c>
    </row>
    <row r="177" spans="1:6" ht="12.75">
      <c r="A177" s="28" t="s">
        <v>331</v>
      </c>
      <c r="B177" s="20"/>
      <c r="C177" s="5" t="s">
        <v>4</v>
      </c>
      <c r="D177" s="45">
        <f>SUM(D182)</f>
        <v>2608100</v>
      </c>
      <c r="E177" s="45">
        <f>SUM(E182)</f>
        <v>0</v>
      </c>
      <c r="F177" s="45">
        <f>SUM(D177:E177)</f>
        <v>2608100</v>
      </c>
    </row>
    <row r="178" spans="1:6" ht="12.75">
      <c r="A178" s="29" t="s">
        <v>332</v>
      </c>
      <c r="B178" s="26" t="s">
        <v>83</v>
      </c>
      <c r="C178" s="27" t="s">
        <v>95</v>
      </c>
      <c r="D178" s="46"/>
      <c r="E178" s="46"/>
      <c r="F178" s="46"/>
    </row>
    <row r="179" spans="1:6" ht="12.75">
      <c r="A179" s="19"/>
      <c r="B179" s="20"/>
      <c r="C179" s="5" t="s">
        <v>72</v>
      </c>
      <c r="D179" s="45">
        <f>SUM(D180)</f>
        <v>2608100</v>
      </c>
      <c r="E179" s="45">
        <f>SUM(E180)</f>
        <v>0</v>
      </c>
      <c r="F179" s="45">
        <f>SUM(D179:E179)</f>
        <v>2608100</v>
      </c>
    </row>
    <row r="180" spans="1:6" ht="12.75">
      <c r="A180" s="19"/>
      <c r="B180" s="20"/>
      <c r="C180" s="3" t="s">
        <v>74</v>
      </c>
      <c r="D180" s="44">
        <v>2608100</v>
      </c>
      <c r="E180" s="44"/>
      <c r="F180" s="44">
        <f>SUM(D180:E180)</f>
        <v>2608100</v>
      </c>
    </row>
    <row r="181" spans="1:6" ht="12.75">
      <c r="A181" s="19"/>
      <c r="B181" s="20"/>
      <c r="C181" s="3"/>
      <c r="D181" s="44"/>
      <c r="E181" s="44"/>
      <c r="F181" s="44"/>
    </row>
    <row r="182" spans="1:6" ht="12.75">
      <c r="A182" s="19"/>
      <c r="B182" s="20"/>
      <c r="C182" s="5" t="s">
        <v>73</v>
      </c>
      <c r="D182" s="45">
        <f>SUM(D183:D183)</f>
        <v>2608100</v>
      </c>
      <c r="E182" s="45">
        <f>SUM(E183:E183)</f>
        <v>0</v>
      </c>
      <c r="F182" s="45">
        <f>SUM(D182:E182)</f>
        <v>2608100</v>
      </c>
    </row>
    <row r="183" spans="1:6" ht="12.75">
      <c r="A183" s="19"/>
      <c r="B183" s="20"/>
      <c r="C183" s="3" t="s">
        <v>75</v>
      </c>
      <c r="D183" s="44">
        <v>2608100</v>
      </c>
      <c r="E183" s="44"/>
      <c r="F183" s="44">
        <f>SUM(D183:E183)</f>
        <v>2608100</v>
      </c>
    </row>
    <row r="184" spans="1:6" ht="12.75">
      <c r="A184" s="19"/>
      <c r="B184" s="20"/>
      <c r="C184" s="3"/>
      <c r="D184" s="44"/>
      <c r="E184" s="44"/>
      <c r="F184" s="44"/>
    </row>
    <row r="185" spans="1:6" ht="12.75">
      <c r="A185" s="28" t="s">
        <v>333</v>
      </c>
      <c r="B185" s="22"/>
      <c r="C185" s="5" t="s">
        <v>49</v>
      </c>
      <c r="D185" s="45">
        <f>SUM(D190,D198,D206,D214,D224,D231,D238,D245,D255,D265,D274,D282,D290,D297)</f>
        <v>75392300</v>
      </c>
      <c r="E185" s="45">
        <f>SUM(E190,E198,E206,E214,E224,E231,E238,E245,E255,E265,E274,E282,E290,E297)</f>
        <v>2602700</v>
      </c>
      <c r="F185" s="45">
        <f>SUM(D185:E185)</f>
        <v>77995000</v>
      </c>
    </row>
    <row r="186" spans="1:6" ht="12.75">
      <c r="A186" s="29" t="s">
        <v>334</v>
      </c>
      <c r="B186" s="26" t="s">
        <v>114</v>
      </c>
      <c r="C186" s="27" t="s">
        <v>115</v>
      </c>
      <c r="D186" s="46"/>
      <c r="E186" s="46"/>
      <c r="F186" s="46"/>
    </row>
    <row r="187" spans="1:6" ht="12.75">
      <c r="A187" s="19"/>
      <c r="B187" s="20"/>
      <c r="C187" s="5" t="s">
        <v>72</v>
      </c>
      <c r="D187" s="45">
        <f>SUM(D188)</f>
        <v>11350000</v>
      </c>
      <c r="E187" s="45">
        <f>SUM(E188)</f>
        <v>0</v>
      </c>
      <c r="F187" s="45">
        <f>SUM(D187:E187)</f>
        <v>11350000</v>
      </c>
    </row>
    <row r="188" spans="1:6" ht="12.75">
      <c r="A188" s="19"/>
      <c r="B188" s="20"/>
      <c r="C188" s="3" t="s">
        <v>74</v>
      </c>
      <c r="D188" s="44">
        <v>11350000</v>
      </c>
      <c r="E188" s="44"/>
      <c r="F188" s="44">
        <f>SUM(D188:E188)</f>
        <v>11350000</v>
      </c>
    </row>
    <row r="189" spans="1:6" ht="12.75">
      <c r="A189" s="19"/>
      <c r="B189" s="20"/>
      <c r="C189" s="3"/>
      <c r="D189" s="44"/>
      <c r="E189" s="44"/>
      <c r="F189" s="44"/>
    </row>
    <row r="190" spans="1:6" ht="12.75">
      <c r="A190" s="19"/>
      <c r="B190" s="20"/>
      <c r="C190" s="5" t="s">
        <v>73</v>
      </c>
      <c r="D190" s="45">
        <f>SUM(D191:D191)</f>
        <v>11350000</v>
      </c>
      <c r="E190" s="45">
        <f>SUM(E191:E191)</f>
        <v>0</v>
      </c>
      <c r="F190" s="45">
        <f>SUM(D190:E190)</f>
        <v>11350000</v>
      </c>
    </row>
    <row r="191" spans="1:6" ht="12.75">
      <c r="A191" s="19"/>
      <c r="B191" s="20"/>
      <c r="C191" s="3" t="s">
        <v>75</v>
      </c>
      <c r="D191" s="44">
        <v>11350000</v>
      </c>
      <c r="E191" s="44"/>
      <c r="F191" s="44">
        <f>SUM(D191:E191)</f>
        <v>11350000</v>
      </c>
    </row>
    <row r="192" spans="1:6" ht="12.75">
      <c r="A192" s="19"/>
      <c r="B192" s="20"/>
      <c r="C192" s="3"/>
      <c r="D192" s="44"/>
      <c r="E192" s="44"/>
      <c r="F192" s="44"/>
    </row>
    <row r="193" spans="1:6" ht="12.75">
      <c r="A193" s="29" t="s">
        <v>335</v>
      </c>
      <c r="B193" s="26" t="s">
        <v>119</v>
      </c>
      <c r="C193" s="27" t="s">
        <v>117</v>
      </c>
      <c r="D193" s="46"/>
      <c r="E193" s="46"/>
      <c r="F193" s="46"/>
    </row>
    <row r="194" spans="1:6" ht="12.75">
      <c r="A194" s="19"/>
      <c r="B194" s="20"/>
      <c r="C194" s="5" t="s">
        <v>72</v>
      </c>
      <c r="D194" s="45">
        <f>SUM(D195:D196)</f>
        <v>2944200</v>
      </c>
      <c r="E194" s="45">
        <f>SUM(E195:E196)</f>
        <v>1380000</v>
      </c>
      <c r="F194" s="45">
        <f>SUM(D194:E194)</f>
        <v>4324200</v>
      </c>
    </row>
    <row r="195" spans="1:6" ht="12.75">
      <c r="A195" s="19"/>
      <c r="B195" s="20"/>
      <c r="C195" s="3" t="s">
        <v>74</v>
      </c>
      <c r="D195" s="44">
        <f>2767200+177000</f>
        <v>2944200</v>
      </c>
      <c r="E195" s="44"/>
      <c r="F195" s="44">
        <f>SUM(D195:E195)</f>
        <v>2944200</v>
      </c>
    </row>
    <row r="196" spans="1:6" ht="25.5">
      <c r="A196" s="19"/>
      <c r="B196" s="20"/>
      <c r="C196" s="32" t="s">
        <v>529</v>
      </c>
      <c r="D196" s="44"/>
      <c r="E196" s="44">
        <v>1380000</v>
      </c>
      <c r="F196" s="44">
        <f>SUM(D196:E196)</f>
        <v>1380000</v>
      </c>
    </row>
    <row r="197" spans="1:6" ht="12.75">
      <c r="A197" s="19"/>
      <c r="B197" s="20"/>
      <c r="C197" s="3"/>
      <c r="D197" s="44"/>
      <c r="E197" s="44"/>
      <c r="F197" s="44"/>
    </row>
    <row r="198" spans="1:6" ht="12.75">
      <c r="A198" s="19"/>
      <c r="B198" s="20"/>
      <c r="C198" s="5" t="s">
        <v>73</v>
      </c>
      <c r="D198" s="45">
        <f>SUM(D199:D200)</f>
        <v>2944200</v>
      </c>
      <c r="E198" s="45">
        <f>SUM(E199:E200)</f>
        <v>1380000</v>
      </c>
      <c r="F198" s="45">
        <f>SUM(D198:E198)</f>
        <v>4324200</v>
      </c>
    </row>
    <row r="199" spans="1:6" ht="12.75">
      <c r="A199" s="19"/>
      <c r="B199" s="20"/>
      <c r="C199" s="3" t="s">
        <v>75</v>
      </c>
      <c r="D199" s="44">
        <v>2122200</v>
      </c>
      <c r="E199" s="44">
        <v>1380000</v>
      </c>
      <c r="F199" s="44">
        <f>SUM(D199:E199)</f>
        <v>3502200</v>
      </c>
    </row>
    <row r="200" spans="1:6" ht="12.75">
      <c r="A200" s="19"/>
      <c r="B200" s="20"/>
      <c r="C200" s="3" t="s">
        <v>77</v>
      </c>
      <c r="D200" s="44">
        <f>645000+177000</f>
        <v>822000</v>
      </c>
      <c r="E200" s="44"/>
      <c r="F200" s="44">
        <f>SUM(D200:E200)</f>
        <v>822000</v>
      </c>
    </row>
    <row r="201" spans="1:6" ht="12.75">
      <c r="A201" s="19"/>
      <c r="B201" s="20"/>
      <c r="C201" s="3"/>
      <c r="D201" s="44"/>
      <c r="E201" s="44"/>
      <c r="F201" s="44"/>
    </row>
    <row r="202" spans="1:6" ht="12.75">
      <c r="A202" s="29" t="s">
        <v>336</v>
      </c>
      <c r="B202" s="26" t="s">
        <v>184</v>
      </c>
      <c r="C202" s="27" t="s">
        <v>243</v>
      </c>
      <c r="D202" s="46"/>
      <c r="E202" s="46"/>
      <c r="F202" s="46"/>
    </row>
    <row r="203" spans="1:6" ht="12.75">
      <c r="A203" s="19"/>
      <c r="B203" s="20"/>
      <c r="C203" s="5" t="s">
        <v>72</v>
      </c>
      <c r="D203" s="45">
        <f>SUM(D204:D204)</f>
        <v>1305000</v>
      </c>
      <c r="E203" s="45">
        <f>SUM(E204:E204)</f>
        <v>0</v>
      </c>
      <c r="F203" s="45">
        <f>SUM(D203:E203)</f>
        <v>1305000</v>
      </c>
    </row>
    <row r="204" spans="1:6" ht="12.75">
      <c r="A204" s="19"/>
      <c r="B204" s="20"/>
      <c r="C204" s="3" t="s">
        <v>74</v>
      </c>
      <c r="D204" s="44">
        <v>1305000</v>
      </c>
      <c r="E204" s="44"/>
      <c r="F204" s="44">
        <f>SUM(D204:E204)</f>
        <v>1305000</v>
      </c>
    </row>
    <row r="205" spans="1:6" ht="12.75">
      <c r="A205" s="19"/>
      <c r="B205" s="20"/>
      <c r="C205" s="3"/>
      <c r="D205" s="44"/>
      <c r="E205" s="44"/>
      <c r="F205" s="44"/>
    </row>
    <row r="206" spans="1:6" ht="12.75">
      <c r="A206" s="19"/>
      <c r="B206" s="20"/>
      <c r="C206" s="5" t="s">
        <v>73</v>
      </c>
      <c r="D206" s="45">
        <f>SUM(D207:D207)</f>
        <v>1305000</v>
      </c>
      <c r="E206" s="45">
        <f>SUM(E207:E207)</f>
        <v>0</v>
      </c>
      <c r="F206" s="45">
        <f>SUM(D206:E206)</f>
        <v>1305000</v>
      </c>
    </row>
    <row r="207" spans="1:6" ht="12.75">
      <c r="A207" s="19"/>
      <c r="B207" s="20"/>
      <c r="C207" s="3" t="s">
        <v>77</v>
      </c>
      <c r="D207" s="44">
        <v>1305000</v>
      </c>
      <c r="E207" s="44"/>
      <c r="F207" s="44">
        <f>SUM(D207:E207)</f>
        <v>1305000</v>
      </c>
    </row>
    <row r="208" spans="1:6" ht="12.75">
      <c r="A208" s="19"/>
      <c r="B208" s="20"/>
      <c r="C208" s="3"/>
      <c r="D208" s="44"/>
      <c r="E208" s="44"/>
      <c r="F208" s="44"/>
    </row>
    <row r="209" spans="1:6" ht="12.75">
      <c r="A209" s="29" t="s">
        <v>337</v>
      </c>
      <c r="B209" s="26" t="s">
        <v>120</v>
      </c>
      <c r="C209" s="27" t="s">
        <v>121</v>
      </c>
      <c r="D209" s="46"/>
      <c r="E209" s="46"/>
      <c r="F209" s="46"/>
    </row>
    <row r="210" spans="1:6" ht="12.75">
      <c r="A210" s="19"/>
      <c r="B210" s="20"/>
      <c r="C210" s="5" t="s">
        <v>72</v>
      </c>
      <c r="D210" s="45">
        <f>SUM(D211:D212)</f>
        <v>15061500</v>
      </c>
      <c r="E210" s="45">
        <f>SUM(E211:E212)</f>
        <v>349200</v>
      </c>
      <c r="F210" s="45">
        <f>SUM(D210:E210)</f>
        <v>15410700</v>
      </c>
    </row>
    <row r="211" spans="1:6" ht="12.75">
      <c r="A211" s="19"/>
      <c r="B211" s="20"/>
      <c r="C211" s="3" t="s">
        <v>74</v>
      </c>
      <c r="D211" s="44">
        <v>15061500</v>
      </c>
      <c r="E211" s="44"/>
      <c r="F211" s="44">
        <f>SUM(D211:E211)</f>
        <v>15061500</v>
      </c>
    </row>
    <row r="212" spans="1:6" ht="25.5">
      <c r="A212" s="19"/>
      <c r="B212" s="20"/>
      <c r="C212" s="32" t="s">
        <v>528</v>
      </c>
      <c r="D212" s="44"/>
      <c r="E212" s="44">
        <v>349200</v>
      </c>
      <c r="F212" s="44">
        <f>SUM(D212:E212)</f>
        <v>349200</v>
      </c>
    </row>
    <row r="213" spans="1:6" ht="12.75">
      <c r="A213" s="19"/>
      <c r="B213" s="20"/>
      <c r="C213" s="3"/>
      <c r="D213" s="44"/>
      <c r="E213" s="44"/>
      <c r="F213" s="44"/>
    </row>
    <row r="214" spans="1:6" ht="12.75">
      <c r="A214" s="19"/>
      <c r="B214" s="20"/>
      <c r="C214" s="5" t="s">
        <v>73</v>
      </c>
      <c r="D214" s="45">
        <f>SUM(D215:D216)</f>
        <v>15061500</v>
      </c>
      <c r="E214" s="45">
        <f>SUM(E215:E216)</f>
        <v>349200</v>
      </c>
      <c r="F214" s="45">
        <f>SUM(D214:E214)</f>
        <v>15410700</v>
      </c>
    </row>
    <row r="215" spans="1:6" ht="12.75">
      <c r="A215" s="19"/>
      <c r="B215" s="20"/>
      <c r="C215" s="3" t="s">
        <v>75</v>
      </c>
      <c r="D215" s="44">
        <v>14761500</v>
      </c>
      <c r="E215" s="44">
        <v>349200</v>
      </c>
      <c r="F215" s="44">
        <f>SUM(D215:E215)</f>
        <v>15110700</v>
      </c>
    </row>
    <row r="216" spans="1:6" ht="12.75">
      <c r="A216" s="19"/>
      <c r="B216" s="20"/>
      <c r="C216" s="3" t="s">
        <v>77</v>
      </c>
      <c r="D216" s="44">
        <v>300000</v>
      </c>
      <c r="E216" s="44"/>
      <c r="F216" s="44">
        <f>SUM(D216:E216)</f>
        <v>300000</v>
      </c>
    </row>
    <row r="217" spans="1:6" ht="12.75">
      <c r="A217" s="19"/>
      <c r="B217" s="20"/>
      <c r="C217" s="3"/>
      <c r="D217" s="44"/>
      <c r="E217" s="44"/>
      <c r="F217" s="44"/>
    </row>
    <row r="218" spans="1:6" ht="12.75">
      <c r="A218" s="29" t="s">
        <v>338</v>
      </c>
      <c r="B218" s="26" t="s">
        <v>123</v>
      </c>
      <c r="C218" s="27" t="s">
        <v>522</v>
      </c>
      <c r="D218" s="46"/>
      <c r="E218" s="46"/>
      <c r="F218" s="46"/>
    </row>
    <row r="219" spans="1:6" ht="12.75">
      <c r="A219" s="19"/>
      <c r="B219" s="20"/>
      <c r="C219" s="5" t="s">
        <v>72</v>
      </c>
      <c r="D219" s="45">
        <f>SUM(D220:D222)</f>
        <v>4555700</v>
      </c>
      <c r="E219" s="45">
        <f>SUM(E220:E222)</f>
        <v>221300</v>
      </c>
      <c r="F219" s="45">
        <f>SUM(D219:E219)</f>
        <v>4777000</v>
      </c>
    </row>
    <row r="220" spans="1:6" ht="12.75">
      <c r="A220" s="19"/>
      <c r="B220" s="20"/>
      <c r="C220" s="3" t="s">
        <v>74</v>
      </c>
      <c r="D220" s="44">
        <v>4555700</v>
      </c>
      <c r="E220" s="44"/>
      <c r="F220" s="44">
        <f>SUM(D220:E220)</f>
        <v>4555700</v>
      </c>
    </row>
    <row r="221" spans="1:6" ht="25.5">
      <c r="A221" s="19"/>
      <c r="B221" s="20"/>
      <c r="C221" s="32" t="s">
        <v>529</v>
      </c>
      <c r="D221" s="44"/>
      <c r="E221" s="44">
        <v>25000</v>
      </c>
      <c r="F221" s="44">
        <f>SUM(D221:E221)</f>
        <v>25000</v>
      </c>
    </row>
    <row r="222" spans="1:6" ht="12.75">
      <c r="A222" s="19"/>
      <c r="B222" s="20"/>
      <c r="C222" s="3" t="s">
        <v>516</v>
      </c>
      <c r="D222" s="44"/>
      <c r="E222" s="44">
        <v>196300</v>
      </c>
      <c r="F222" s="44">
        <f>SUM(D222:E222)</f>
        <v>196300</v>
      </c>
    </row>
    <row r="223" spans="1:6" ht="12.75">
      <c r="A223" s="19"/>
      <c r="B223" s="20"/>
      <c r="C223" s="3"/>
      <c r="D223" s="44"/>
      <c r="E223" s="44"/>
      <c r="F223" s="44"/>
    </row>
    <row r="224" spans="1:6" ht="12.75">
      <c r="A224" s="19"/>
      <c r="B224" s="20"/>
      <c r="C224" s="5" t="s">
        <v>73</v>
      </c>
      <c r="D224" s="45">
        <f>SUM(D225:D225)</f>
        <v>4555700</v>
      </c>
      <c r="E224" s="45">
        <f>SUM(E225:E225)</f>
        <v>221300</v>
      </c>
      <c r="F224" s="45">
        <f>SUM(D224:E224)</f>
        <v>4777000</v>
      </c>
    </row>
    <row r="225" spans="1:6" ht="12.75">
      <c r="A225" s="19"/>
      <c r="B225" s="20"/>
      <c r="C225" s="3" t="s">
        <v>75</v>
      </c>
      <c r="D225" s="44">
        <v>4555700</v>
      </c>
      <c r="E225" s="44">
        <v>221300</v>
      </c>
      <c r="F225" s="44">
        <f>SUM(D225:E225)</f>
        <v>4777000</v>
      </c>
    </row>
    <row r="226" spans="1:6" ht="12.75">
      <c r="A226" s="19"/>
      <c r="B226" s="20"/>
      <c r="C226" s="3"/>
      <c r="D226" s="44"/>
      <c r="E226" s="44"/>
      <c r="F226" s="44"/>
    </row>
    <row r="227" spans="1:6" ht="12.75">
      <c r="A227" s="29" t="s">
        <v>339</v>
      </c>
      <c r="B227" s="26" t="s">
        <v>124</v>
      </c>
      <c r="C227" s="27" t="s">
        <v>523</v>
      </c>
      <c r="D227" s="46"/>
      <c r="E227" s="46"/>
      <c r="F227" s="46"/>
    </row>
    <row r="228" spans="1:6" ht="12.75">
      <c r="A228" s="19"/>
      <c r="B228" s="20"/>
      <c r="C228" s="5" t="s">
        <v>72</v>
      </c>
      <c r="D228" s="45">
        <f>SUM(D229)</f>
        <v>963500</v>
      </c>
      <c r="E228" s="45">
        <f>SUM(E229)</f>
        <v>0</v>
      </c>
      <c r="F228" s="45">
        <f>SUM(D228:E228)</f>
        <v>963500</v>
      </c>
    </row>
    <row r="229" spans="1:6" ht="12.75">
      <c r="A229" s="19"/>
      <c r="B229" s="20"/>
      <c r="C229" s="3" t="s">
        <v>74</v>
      </c>
      <c r="D229" s="44">
        <v>963500</v>
      </c>
      <c r="E229" s="44"/>
      <c r="F229" s="44">
        <f>SUM(D229:E229)</f>
        <v>963500</v>
      </c>
    </row>
    <row r="230" spans="1:6" ht="12.75">
      <c r="A230" s="19"/>
      <c r="B230" s="20"/>
      <c r="C230" s="3"/>
      <c r="D230" s="44"/>
      <c r="E230" s="44"/>
      <c r="F230" s="44"/>
    </row>
    <row r="231" spans="1:6" ht="12.75">
      <c r="A231" s="19"/>
      <c r="B231" s="20"/>
      <c r="C231" s="5" t="s">
        <v>73</v>
      </c>
      <c r="D231" s="45">
        <f>SUM(D232:D232)</f>
        <v>963500</v>
      </c>
      <c r="E231" s="45">
        <f>SUM(E232:E232)</f>
        <v>0</v>
      </c>
      <c r="F231" s="45">
        <f>SUM(D231:E231)</f>
        <v>963500</v>
      </c>
    </row>
    <row r="232" spans="1:6" ht="12.75">
      <c r="A232" s="19"/>
      <c r="B232" s="20"/>
      <c r="C232" s="3" t="s">
        <v>75</v>
      </c>
      <c r="D232" s="44">
        <v>963500</v>
      </c>
      <c r="E232" s="44"/>
      <c r="F232" s="44">
        <f>SUM(D232:E232)</f>
        <v>963500</v>
      </c>
    </row>
    <row r="233" spans="1:6" ht="12.75">
      <c r="A233" s="19"/>
      <c r="B233" s="20"/>
      <c r="C233" s="3"/>
      <c r="D233" s="44"/>
      <c r="E233" s="44"/>
      <c r="F233" s="44"/>
    </row>
    <row r="234" spans="1:6" ht="12.75">
      <c r="A234" s="29" t="s">
        <v>340</v>
      </c>
      <c r="B234" s="26" t="s">
        <v>97</v>
      </c>
      <c r="C234" s="27" t="s">
        <v>524</v>
      </c>
      <c r="D234" s="46"/>
      <c r="E234" s="46"/>
      <c r="F234" s="46"/>
    </row>
    <row r="235" spans="1:6" ht="12.75">
      <c r="A235" s="19"/>
      <c r="B235" s="20"/>
      <c r="C235" s="5" t="s">
        <v>72</v>
      </c>
      <c r="D235" s="45">
        <f>SUM(D236)</f>
        <v>494000</v>
      </c>
      <c r="E235" s="45">
        <f>SUM(E236)</f>
        <v>0</v>
      </c>
      <c r="F235" s="45">
        <f>SUM(D235:E235)</f>
        <v>494000</v>
      </c>
    </row>
    <row r="236" spans="1:6" ht="12.75">
      <c r="A236" s="19"/>
      <c r="B236" s="20"/>
      <c r="C236" s="3" t="s">
        <v>74</v>
      </c>
      <c r="D236" s="44">
        <v>494000</v>
      </c>
      <c r="E236" s="44"/>
      <c r="F236" s="44">
        <f>SUM(D236:E236)</f>
        <v>494000</v>
      </c>
    </row>
    <row r="237" spans="1:6" ht="12.75">
      <c r="A237" s="19"/>
      <c r="B237" s="20"/>
      <c r="C237" s="3"/>
      <c r="D237" s="44"/>
      <c r="E237" s="44"/>
      <c r="F237" s="44"/>
    </row>
    <row r="238" spans="1:6" ht="12.75">
      <c r="A238" s="19"/>
      <c r="B238" s="20"/>
      <c r="C238" s="5" t="s">
        <v>73</v>
      </c>
      <c r="D238" s="45">
        <f>SUM(D239:D239)</f>
        <v>494000</v>
      </c>
      <c r="E238" s="45">
        <f>SUM(E239:E239)</f>
        <v>0</v>
      </c>
      <c r="F238" s="45">
        <f>SUM(D238:E238)</f>
        <v>494000</v>
      </c>
    </row>
    <row r="239" spans="1:6" ht="12.75">
      <c r="A239" s="19"/>
      <c r="B239" s="20"/>
      <c r="C239" s="3" t="s">
        <v>75</v>
      </c>
      <c r="D239" s="44">
        <v>494000</v>
      </c>
      <c r="E239" s="44"/>
      <c r="F239" s="44">
        <f>SUM(D239:E239)</f>
        <v>494000</v>
      </c>
    </row>
    <row r="240" spans="1:6" ht="12.75">
      <c r="A240" s="19"/>
      <c r="B240" s="20"/>
      <c r="C240" s="3"/>
      <c r="D240" s="44"/>
      <c r="E240" s="44"/>
      <c r="F240" s="44"/>
    </row>
    <row r="241" spans="1:6" ht="12.75">
      <c r="A241" s="29" t="s">
        <v>341</v>
      </c>
      <c r="B241" s="26" t="s">
        <v>125</v>
      </c>
      <c r="C241" s="27" t="s">
        <v>126</v>
      </c>
      <c r="D241" s="46"/>
      <c r="E241" s="46"/>
      <c r="F241" s="46"/>
    </row>
    <row r="242" spans="1:6" ht="12.75">
      <c r="A242" s="19"/>
      <c r="B242" s="20"/>
      <c r="C242" s="5" t="s">
        <v>72</v>
      </c>
      <c r="D242" s="45">
        <f>SUM(D243)</f>
        <v>5004200</v>
      </c>
      <c r="E242" s="45">
        <f>SUM(E243)</f>
        <v>0</v>
      </c>
      <c r="F242" s="45">
        <f>SUM(D242:E242)</f>
        <v>5004200</v>
      </c>
    </row>
    <row r="243" spans="1:6" ht="12.75">
      <c r="A243" s="19"/>
      <c r="B243" s="20"/>
      <c r="C243" s="3" t="s">
        <v>74</v>
      </c>
      <c r="D243" s="44">
        <v>5004200</v>
      </c>
      <c r="E243" s="44"/>
      <c r="F243" s="44">
        <f>SUM(D243:E243)</f>
        <v>5004200</v>
      </c>
    </row>
    <row r="244" spans="1:6" ht="12.75">
      <c r="A244" s="19"/>
      <c r="B244" s="20"/>
      <c r="C244" s="3"/>
      <c r="D244" s="44"/>
      <c r="E244" s="44"/>
      <c r="F244" s="44"/>
    </row>
    <row r="245" spans="1:6" ht="12.75">
      <c r="A245" s="19"/>
      <c r="B245" s="20"/>
      <c r="C245" s="5" t="s">
        <v>73</v>
      </c>
      <c r="D245" s="45">
        <f>SUM(D246:D246)</f>
        <v>5004200</v>
      </c>
      <c r="E245" s="45">
        <f>SUM(E246:E246)</f>
        <v>0</v>
      </c>
      <c r="F245" s="45">
        <f>SUM(D245:E245)</f>
        <v>5004200</v>
      </c>
    </row>
    <row r="246" spans="1:6" ht="12.75">
      <c r="A246" s="19"/>
      <c r="B246" s="20"/>
      <c r="C246" s="3" t="s">
        <v>75</v>
      </c>
      <c r="D246" s="44">
        <f>4508000+496200</f>
        <v>5004200</v>
      </c>
      <c r="E246" s="44"/>
      <c r="F246" s="44">
        <f>SUM(D246:E246)</f>
        <v>5004200</v>
      </c>
    </row>
    <row r="247" spans="1:6" ht="12.75">
      <c r="A247" s="19"/>
      <c r="B247" s="20"/>
      <c r="C247" s="3"/>
      <c r="D247" s="44"/>
      <c r="E247" s="44"/>
      <c r="F247" s="44"/>
    </row>
    <row r="248" spans="1:6" ht="12.75">
      <c r="A248" s="29" t="s">
        <v>342</v>
      </c>
      <c r="B248" s="26" t="s">
        <v>127</v>
      </c>
      <c r="C248" s="27" t="s">
        <v>128</v>
      </c>
      <c r="D248" s="46"/>
      <c r="E248" s="46"/>
      <c r="F248" s="46"/>
    </row>
    <row r="249" spans="1:6" ht="12.75">
      <c r="A249" s="19"/>
      <c r="B249" s="20"/>
      <c r="C249" s="5" t="s">
        <v>72</v>
      </c>
      <c r="D249" s="45">
        <f>SUM(D250,D252:D253)</f>
        <v>19007700</v>
      </c>
      <c r="E249" s="45">
        <f>SUM(E250,E252:E253)</f>
        <v>204400</v>
      </c>
      <c r="F249" s="45">
        <f>SUM(D249:E249)</f>
        <v>19212100</v>
      </c>
    </row>
    <row r="250" spans="1:6" ht="12.75">
      <c r="A250" s="19"/>
      <c r="B250" s="20"/>
      <c r="C250" s="3" t="s">
        <v>74</v>
      </c>
      <c r="D250" s="44">
        <v>19007700</v>
      </c>
      <c r="E250" s="44"/>
      <c r="F250" s="44">
        <f>SUM(D250:E250)</f>
        <v>19007700</v>
      </c>
    </row>
    <row r="251" spans="1:6" ht="25.5">
      <c r="A251" s="19"/>
      <c r="B251" s="20"/>
      <c r="C251" s="32" t="s">
        <v>537</v>
      </c>
      <c r="D251" s="44">
        <v>1910400</v>
      </c>
      <c r="E251" s="44"/>
      <c r="F251" s="44"/>
    </row>
    <row r="252" spans="1:6" ht="25.5">
      <c r="A252" s="19"/>
      <c r="B252" s="20"/>
      <c r="C252" s="32" t="s">
        <v>528</v>
      </c>
      <c r="D252" s="44"/>
      <c r="E252" s="44">
        <v>194400</v>
      </c>
      <c r="F252" s="44">
        <f>SUM(D252:E252)</f>
        <v>194400</v>
      </c>
    </row>
    <row r="253" spans="1:6" ht="12.75">
      <c r="A253" s="19"/>
      <c r="B253" s="20"/>
      <c r="C253" s="3" t="s">
        <v>516</v>
      </c>
      <c r="D253" s="44"/>
      <c r="E253" s="44">
        <v>10000</v>
      </c>
      <c r="F253" s="44">
        <f>SUM(D253:E253)</f>
        <v>10000</v>
      </c>
    </row>
    <row r="254" spans="1:6" ht="12.75">
      <c r="A254" s="19"/>
      <c r="B254" s="20"/>
      <c r="C254" s="3"/>
      <c r="D254" s="44"/>
      <c r="E254" s="44"/>
      <c r="F254" s="44"/>
    </row>
    <row r="255" spans="1:6" ht="12.75">
      <c r="A255" s="19"/>
      <c r="B255" s="20"/>
      <c r="C255" s="5" t="s">
        <v>73</v>
      </c>
      <c r="D255" s="45">
        <f>SUM(D256:D257)</f>
        <v>19007700</v>
      </c>
      <c r="E255" s="45">
        <f>SUM(E256:E257)</f>
        <v>204400</v>
      </c>
      <c r="F255" s="45">
        <f>SUM(D255:E255)</f>
        <v>19212100</v>
      </c>
    </row>
    <row r="256" spans="1:6" ht="12.75">
      <c r="A256" s="19"/>
      <c r="B256" s="20"/>
      <c r="C256" s="3" t="s">
        <v>75</v>
      </c>
      <c r="D256" s="44">
        <v>17507700</v>
      </c>
      <c r="E256" s="44">
        <v>204400</v>
      </c>
      <c r="F256" s="44">
        <f>SUM(D256:E256)</f>
        <v>17712100</v>
      </c>
    </row>
    <row r="257" spans="1:6" ht="12.75">
      <c r="A257" s="19"/>
      <c r="B257" s="20"/>
      <c r="C257" s="3" t="s">
        <v>77</v>
      </c>
      <c r="D257" s="44">
        <v>1500000</v>
      </c>
      <c r="E257" s="44"/>
      <c r="F257" s="44">
        <f>SUM(D257:E257)</f>
        <v>1500000</v>
      </c>
    </row>
    <row r="258" spans="1:6" ht="12.75">
      <c r="A258" s="19"/>
      <c r="B258" s="20"/>
      <c r="C258" s="3"/>
      <c r="D258" s="44"/>
      <c r="E258" s="44"/>
      <c r="F258" s="44"/>
    </row>
    <row r="259" spans="1:6" ht="12.75">
      <c r="A259" s="29" t="s">
        <v>343</v>
      </c>
      <c r="B259" s="26" t="s">
        <v>136</v>
      </c>
      <c r="C259" s="27" t="s">
        <v>137</v>
      </c>
      <c r="D259" s="46"/>
      <c r="E259" s="46"/>
      <c r="F259" s="46"/>
    </row>
    <row r="260" spans="1:6" ht="12.75">
      <c r="A260" s="19"/>
      <c r="B260" s="20"/>
      <c r="C260" s="5" t="s">
        <v>72</v>
      </c>
      <c r="D260" s="45">
        <f>SUM(D261:D263)</f>
        <v>1099500</v>
      </c>
      <c r="E260" s="45">
        <f>SUM(E261:E263)</f>
        <v>92800</v>
      </c>
      <c r="F260" s="45">
        <f>SUM(D260:E260)</f>
        <v>1192300</v>
      </c>
    </row>
    <row r="261" spans="1:6" ht="12.75">
      <c r="A261" s="19"/>
      <c r="B261" s="20"/>
      <c r="C261" s="3" t="s">
        <v>74</v>
      </c>
      <c r="D261" s="44">
        <v>1099500</v>
      </c>
      <c r="E261" s="44"/>
      <c r="F261" s="44">
        <f>SUM(D261:E261)</f>
        <v>1099500</v>
      </c>
    </row>
    <row r="262" spans="1:6" ht="25.5">
      <c r="A262" s="19"/>
      <c r="B262" s="20"/>
      <c r="C262" s="32" t="s">
        <v>528</v>
      </c>
      <c r="D262" s="44"/>
      <c r="E262" s="44">
        <v>60000</v>
      </c>
      <c r="F262" s="44">
        <f>SUM(D262:E262)</f>
        <v>60000</v>
      </c>
    </row>
    <row r="263" spans="1:6" ht="12.75">
      <c r="A263" s="19"/>
      <c r="B263" s="20"/>
      <c r="C263" s="3" t="s">
        <v>516</v>
      </c>
      <c r="D263" s="44"/>
      <c r="E263" s="44">
        <v>32800</v>
      </c>
      <c r="F263" s="44">
        <f>SUM(D263:E263)</f>
        <v>32800</v>
      </c>
    </row>
    <row r="264" spans="1:6" ht="12.75">
      <c r="A264" s="19"/>
      <c r="B264" s="20"/>
      <c r="C264" s="3"/>
      <c r="D264" s="44"/>
      <c r="E264" s="44"/>
      <c r="F264" s="44"/>
    </row>
    <row r="265" spans="1:6" ht="12.75">
      <c r="A265" s="19"/>
      <c r="B265" s="20"/>
      <c r="C265" s="5" t="s">
        <v>73</v>
      </c>
      <c r="D265" s="45">
        <f>SUM(D266:D266)</f>
        <v>1099500</v>
      </c>
      <c r="E265" s="45">
        <f>SUM(E266:E266)</f>
        <v>92800</v>
      </c>
      <c r="F265" s="45">
        <f>SUM(D265:E265)</f>
        <v>1192300</v>
      </c>
    </row>
    <row r="266" spans="1:6" ht="12.75">
      <c r="A266" s="19"/>
      <c r="B266" s="20"/>
      <c r="C266" s="3" t="s">
        <v>75</v>
      </c>
      <c r="D266" s="44">
        <v>1099500</v>
      </c>
      <c r="E266" s="44">
        <v>92800</v>
      </c>
      <c r="F266" s="44">
        <f>SUM(D266:E266)</f>
        <v>1192300</v>
      </c>
    </row>
    <row r="267" spans="1:6" ht="12.75">
      <c r="A267" s="19"/>
      <c r="B267" s="20"/>
      <c r="C267" s="3"/>
      <c r="D267" s="44"/>
      <c r="E267" s="44"/>
      <c r="F267" s="44"/>
    </row>
    <row r="268" spans="1:6" ht="12.75">
      <c r="A268" s="29" t="s">
        <v>344</v>
      </c>
      <c r="B268" s="26" t="s">
        <v>138</v>
      </c>
      <c r="C268" s="27" t="s">
        <v>139</v>
      </c>
      <c r="D268" s="46"/>
      <c r="E268" s="46"/>
      <c r="F268" s="46"/>
    </row>
    <row r="269" spans="1:6" ht="12.75">
      <c r="A269" s="19"/>
      <c r="B269" s="20"/>
      <c r="C269" s="5" t="s">
        <v>72</v>
      </c>
      <c r="D269" s="45">
        <f>SUM(D270:D272)</f>
        <v>6046800</v>
      </c>
      <c r="E269" s="45">
        <f>SUM(E270:E272)</f>
        <v>355000</v>
      </c>
      <c r="F269" s="45">
        <f>SUM(D269:E269)</f>
        <v>6401800</v>
      </c>
    </row>
    <row r="270" spans="1:6" ht="12.75">
      <c r="A270" s="19"/>
      <c r="B270" s="20"/>
      <c r="C270" s="3" t="s">
        <v>74</v>
      </c>
      <c r="D270" s="44">
        <v>6046800</v>
      </c>
      <c r="E270" s="44"/>
      <c r="F270" s="44">
        <f>SUM(D270:E270)</f>
        <v>6046800</v>
      </c>
    </row>
    <row r="271" spans="1:6" ht="25.5">
      <c r="A271" s="19"/>
      <c r="B271" s="20"/>
      <c r="C271" s="32" t="s">
        <v>528</v>
      </c>
      <c r="D271" s="44"/>
      <c r="E271" s="44">
        <f>250000+93300</f>
        <v>343300</v>
      </c>
      <c r="F271" s="44">
        <f>SUM(D271:E271)</f>
        <v>343300</v>
      </c>
    </row>
    <row r="272" spans="1:6" ht="12.75">
      <c r="A272" s="19"/>
      <c r="B272" s="20"/>
      <c r="C272" s="3" t="s">
        <v>516</v>
      </c>
      <c r="D272" s="44"/>
      <c r="E272" s="44">
        <v>11700</v>
      </c>
      <c r="F272" s="44">
        <f>SUM(D272:E272)</f>
        <v>11700</v>
      </c>
    </row>
    <row r="273" spans="1:6" ht="12.75">
      <c r="A273" s="19"/>
      <c r="B273" s="20"/>
      <c r="C273" s="3"/>
      <c r="D273" s="44"/>
      <c r="E273" s="44"/>
      <c r="F273" s="44"/>
    </row>
    <row r="274" spans="1:6" ht="12.75">
      <c r="A274" s="19"/>
      <c r="B274" s="20"/>
      <c r="C274" s="5" t="s">
        <v>73</v>
      </c>
      <c r="D274" s="45">
        <f>SUM(D275:D276)</f>
        <v>6046800</v>
      </c>
      <c r="E274" s="45">
        <f>SUM(E275:E276)</f>
        <v>355000</v>
      </c>
      <c r="F274" s="45">
        <f>SUM(D274:E274)</f>
        <v>6401800</v>
      </c>
    </row>
    <row r="275" spans="1:6" ht="12.75">
      <c r="A275" s="19"/>
      <c r="B275" s="20"/>
      <c r="C275" s="3" t="s">
        <v>75</v>
      </c>
      <c r="D275" s="44">
        <v>5826800</v>
      </c>
      <c r="E275" s="44">
        <v>355000</v>
      </c>
      <c r="F275" s="44">
        <f>SUM(D275:E275)</f>
        <v>6181800</v>
      </c>
    </row>
    <row r="276" spans="1:6" ht="12.75">
      <c r="A276" s="19"/>
      <c r="B276" s="20"/>
      <c r="C276" s="3" t="s">
        <v>77</v>
      </c>
      <c r="D276" s="44">
        <v>220000</v>
      </c>
      <c r="E276" s="44"/>
      <c r="F276" s="44">
        <f>SUM(D276:E276)</f>
        <v>220000</v>
      </c>
    </row>
    <row r="277" spans="1:6" ht="12.75">
      <c r="A277" s="19"/>
      <c r="B277" s="20"/>
      <c r="C277" s="3"/>
      <c r="D277" s="44"/>
      <c r="E277" s="44"/>
      <c r="F277" s="44"/>
    </row>
    <row r="278" spans="1:6" ht="12.75">
      <c r="A278" s="29" t="s">
        <v>345</v>
      </c>
      <c r="B278" s="26" t="s">
        <v>140</v>
      </c>
      <c r="C278" s="27" t="s">
        <v>141</v>
      </c>
      <c r="D278" s="46"/>
      <c r="E278" s="46"/>
      <c r="F278" s="46"/>
    </row>
    <row r="279" spans="1:6" ht="12.75">
      <c r="A279" s="19"/>
      <c r="B279" s="20"/>
      <c r="C279" s="5" t="s">
        <v>72</v>
      </c>
      <c r="D279" s="45">
        <f>SUM(D280:D280)</f>
        <v>6110000</v>
      </c>
      <c r="E279" s="45">
        <f>SUM(E280:E280)</f>
        <v>0</v>
      </c>
      <c r="F279" s="45">
        <f>SUM(D279:E279)</f>
        <v>6110000</v>
      </c>
    </row>
    <row r="280" spans="1:6" ht="12.75">
      <c r="A280" s="19"/>
      <c r="B280" s="20"/>
      <c r="C280" s="3" t="s">
        <v>74</v>
      </c>
      <c r="D280" s="44">
        <v>6110000</v>
      </c>
      <c r="E280" s="44"/>
      <c r="F280" s="44">
        <f>SUM(D280:E280)</f>
        <v>6110000</v>
      </c>
    </row>
    <row r="281" spans="1:6" ht="12.75">
      <c r="A281" s="19"/>
      <c r="B281" s="20"/>
      <c r="C281" s="3"/>
      <c r="D281" s="44"/>
      <c r="E281" s="44"/>
      <c r="F281" s="44"/>
    </row>
    <row r="282" spans="1:6" ht="12.75">
      <c r="A282" s="19"/>
      <c r="B282" s="20"/>
      <c r="C282" s="5" t="s">
        <v>73</v>
      </c>
      <c r="D282" s="45">
        <f>SUM(D283:D283)</f>
        <v>6110000</v>
      </c>
      <c r="E282" s="45">
        <f>SUM(E283:E283)</f>
        <v>0</v>
      </c>
      <c r="F282" s="45">
        <f>SUM(D282:E282)</f>
        <v>6110000</v>
      </c>
    </row>
    <row r="283" spans="1:6" ht="12.75">
      <c r="A283" s="19"/>
      <c r="B283" s="20"/>
      <c r="C283" s="3" t="s">
        <v>75</v>
      </c>
      <c r="D283" s="44">
        <f>5380000+730000</f>
        <v>6110000</v>
      </c>
      <c r="E283" s="44"/>
      <c r="F283" s="44">
        <f>SUM(D283:E283)</f>
        <v>6110000</v>
      </c>
    </row>
    <row r="284" spans="1:6" ht="12.75">
      <c r="A284" s="19"/>
      <c r="B284" s="20"/>
      <c r="C284" s="3" t="s">
        <v>273</v>
      </c>
      <c r="D284" s="44">
        <v>730000</v>
      </c>
      <c r="E284" s="44"/>
      <c r="F284" s="44">
        <f>SUM(D284:E284)</f>
        <v>730000</v>
      </c>
    </row>
    <row r="285" spans="1:6" ht="12.75">
      <c r="A285" s="19"/>
      <c r="B285" s="20"/>
      <c r="C285" s="3"/>
      <c r="D285" s="44"/>
      <c r="E285" s="44"/>
      <c r="F285" s="44"/>
    </row>
    <row r="286" spans="1:6" ht="12.75">
      <c r="A286" s="29" t="s">
        <v>346</v>
      </c>
      <c r="B286" s="26" t="s">
        <v>142</v>
      </c>
      <c r="C286" s="27" t="s">
        <v>143</v>
      </c>
      <c r="D286" s="46"/>
      <c r="E286" s="46"/>
      <c r="F286" s="46"/>
    </row>
    <row r="287" spans="1:6" ht="12.75">
      <c r="A287" s="19"/>
      <c r="B287" s="20"/>
      <c r="C287" s="5" t="s">
        <v>72</v>
      </c>
      <c r="D287" s="45">
        <f>SUM(D288:D288)</f>
        <v>584800</v>
      </c>
      <c r="E287" s="45">
        <f>SUM(E288:E288)</f>
        <v>0</v>
      </c>
      <c r="F287" s="45">
        <f>SUM(D287:E287)</f>
        <v>584800</v>
      </c>
    </row>
    <row r="288" spans="1:6" ht="12.75">
      <c r="A288" s="19"/>
      <c r="B288" s="20"/>
      <c r="C288" s="3" t="s">
        <v>74</v>
      </c>
      <c r="D288" s="44">
        <v>584800</v>
      </c>
      <c r="E288" s="44"/>
      <c r="F288" s="44">
        <f>SUM(D288:E288)</f>
        <v>584800</v>
      </c>
    </row>
    <row r="289" spans="1:6" ht="12.75">
      <c r="A289" s="19"/>
      <c r="B289" s="20"/>
      <c r="C289" s="3"/>
      <c r="D289" s="44"/>
      <c r="E289" s="44"/>
      <c r="F289" s="44"/>
    </row>
    <row r="290" spans="1:6" ht="12.75">
      <c r="A290" s="19"/>
      <c r="B290" s="20"/>
      <c r="C290" s="5" t="s">
        <v>73</v>
      </c>
      <c r="D290" s="45">
        <f>SUM(D291:D291)</f>
        <v>584800</v>
      </c>
      <c r="E290" s="45">
        <f>SUM(E291:E291)</f>
        <v>0</v>
      </c>
      <c r="F290" s="45">
        <f>SUM(D290:E290)</f>
        <v>584800</v>
      </c>
    </row>
    <row r="291" spans="1:6" ht="12.75">
      <c r="A291" s="19"/>
      <c r="B291" s="20"/>
      <c r="C291" s="3" t="s">
        <v>75</v>
      </c>
      <c r="D291" s="44">
        <v>584800</v>
      </c>
      <c r="E291" s="44"/>
      <c r="F291" s="44">
        <f>SUM(D291:E291)</f>
        <v>584800</v>
      </c>
    </row>
    <row r="292" spans="1:6" ht="12.75">
      <c r="A292" s="19"/>
      <c r="B292" s="20"/>
      <c r="C292" s="3"/>
      <c r="D292" s="44"/>
      <c r="E292" s="44"/>
      <c r="F292" s="44"/>
    </row>
    <row r="293" spans="1:6" ht="12.75">
      <c r="A293" s="29" t="s">
        <v>347</v>
      </c>
      <c r="B293" s="26" t="s">
        <v>274</v>
      </c>
      <c r="C293" s="27" t="s">
        <v>525</v>
      </c>
      <c r="D293" s="46"/>
      <c r="E293" s="46"/>
      <c r="F293" s="46"/>
    </row>
    <row r="294" spans="1:6" ht="12.75">
      <c r="A294" s="19"/>
      <c r="B294" s="20"/>
      <c r="C294" s="5" t="s">
        <v>72</v>
      </c>
      <c r="D294" s="45">
        <f>SUM(D295:D295)</f>
        <v>865400</v>
      </c>
      <c r="E294" s="45">
        <f>SUM(E295:E295)</f>
        <v>0</v>
      </c>
      <c r="F294" s="45">
        <f>SUM(D294:E294)</f>
        <v>865400</v>
      </c>
    </row>
    <row r="295" spans="1:6" ht="12.75">
      <c r="A295" s="19"/>
      <c r="B295" s="20"/>
      <c r="C295" s="3" t="s">
        <v>74</v>
      </c>
      <c r="D295" s="44">
        <v>865400</v>
      </c>
      <c r="E295" s="44"/>
      <c r="F295" s="44">
        <f>SUM(D295:E295)</f>
        <v>865400</v>
      </c>
    </row>
    <row r="296" spans="1:6" ht="12.75">
      <c r="A296" s="19"/>
      <c r="B296" s="20"/>
      <c r="C296" s="3"/>
      <c r="D296" s="44"/>
      <c r="E296" s="44"/>
      <c r="F296" s="44"/>
    </row>
    <row r="297" spans="1:6" ht="12.75">
      <c r="A297" s="19"/>
      <c r="B297" s="20"/>
      <c r="C297" s="5" t="s">
        <v>73</v>
      </c>
      <c r="D297" s="45">
        <f>SUM(D298:D298)</f>
        <v>865400</v>
      </c>
      <c r="E297" s="45">
        <f>SUM(E298:E298)</f>
        <v>0</v>
      </c>
      <c r="F297" s="45">
        <f>SUM(D297:E297)</f>
        <v>865400</v>
      </c>
    </row>
    <row r="298" spans="1:6" ht="12.75">
      <c r="A298" s="19"/>
      <c r="B298" s="20"/>
      <c r="C298" s="3" t="s">
        <v>75</v>
      </c>
      <c r="D298" s="44">
        <v>865400</v>
      </c>
      <c r="E298" s="44"/>
      <c r="F298" s="44">
        <f>SUM(D298:E298)</f>
        <v>865400</v>
      </c>
    </row>
    <row r="299" spans="1:6" ht="12.75">
      <c r="A299" s="19"/>
      <c r="B299" s="20"/>
      <c r="C299" s="3"/>
      <c r="D299" s="44"/>
      <c r="E299" s="44"/>
      <c r="F299" s="44"/>
    </row>
    <row r="300" spans="1:6" ht="12.75">
      <c r="A300" s="28" t="s">
        <v>348</v>
      </c>
      <c r="B300" s="22"/>
      <c r="C300" s="5" t="s">
        <v>129</v>
      </c>
      <c r="D300" s="44"/>
      <c r="E300" s="44"/>
      <c r="F300" s="44"/>
    </row>
    <row r="301" spans="1:6" ht="12.75">
      <c r="A301" s="30"/>
      <c r="B301" s="20"/>
      <c r="C301" s="5" t="s">
        <v>72</v>
      </c>
      <c r="D301" s="45">
        <f>SUM(D307,D316,D323,D330,D338)</f>
        <v>4549600</v>
      </c>
      <c r="E301" s="45">
        <f>SUM(E307,E316,E323,E330,E338)</f>
        <v>0</v>
      </c>
      <c r="F301" s="45">
        <f>SUM(D301:E301)</f>
        <v>4549600</v>
      </c>
    </row>
    <row r="302" spans="1:6" ht="12.75">
      <c r="A302" s="30"/>
      <c r="B302" s="20"/>
      <c r="C302" s="5" t="s">
        <v>73</v>
      </c>
      <c r="D302" s="45">
        <f>SUM(D303:D304)</f>
        <v>4549600</v>
      </c>
      <c r="E302" s="45">
        <f>SUM(E303:E304)</f>
        <v>0</v>
      </c>
      <c r="F302" s="45">
        <f>SUM(D302:E302)</f>
        <v>4549600</v>
      </c>
    </row>
    <row r="303" spans="1:6" ht="12.75">
      <c r="A303" s="30"/>
      <c r="B303" s="20"/>
      <c r="C303" s="3" t="s">
        <v>68</v>
      </c>
      <c r="D303" s="44">
        <f>SUM(D311,D320,D327,D334,D342)</f>
        <v>4549600</v>
      </c>
      <c r="E303" s="44">
        <f>SUM(E311,E320,E327,E334,E342)</f>
        <v>0</v>
      </c>
      <c r="F303" s="44">
        <f>SUM(D303:E303)</f>
        <v>4549600</v>
      </c>
    </row>
    <row r="304" spans="1:6" ht="12.75">
      <c r="A304" s="30"/>
      <c r="B304" s="20"/>
      <c r="C304" s="3" t="s">
        <v>76</v>
      </c>
      <c r="D304" s="44">
        <f>SUM(D312,D335)</f>
        <v>0</v>
      </c>
      <c r="E304" s="44">
        <f>SUM(E312,E335)</f>
        <v>0</v>
      </c>
      <c r="F304" s="44">
        <f>SUM(D304:E304)</f>
        <v>0</v>
      </c>
    </row>
    <row r="305" spans="1:6" ht="12.75">
      <c r="A305" s="28" t="s">
        <v>349</v>
      </c>
      <c r="B305" s="20"/>
      <c r="C305" s="5" t="s">
        <v>4</v>
      </c>
      <c r="D305" s="45">
        <f>SUM(D310)</f>
        <v>853500</v>
      </c>
      <c r="E305" s="45">
        <f>SUM(E310)</f>
        <v>0</v>
      </c>
      <c r="F305" s="45">
        <f>SUM(D305:E305)</f>
        <v>853500</v>
      </c>
    </row>
    <row r="306" spans="1:6" ht="12.75">
      <c r="A306" s="29" t="s">
        <v>350</v>
      </c>
      <c r="B306" s="26" t="s">
        <v>83</v>
      </c>
      <c r="C306" s="27" t="s">
        <v>130</v>
      </c>
      <c r="D306" s="46"/>
      <c r="E306" s="46"/>
      <c r="F306" s="46"/>
    </row>
    <row r="307" spans="1:6" ht="12.75">
      <c r="A307" s="19"/>
      <c r="B307" s="20"/>
      <c r="C307" s="5" t="s">
        <v>72</v>
      </c>
      <c r="D307" s="45">
        <f>SUM(D308)</f>
        <v>853500</v>
      </c>
      <c r="E307" s="45">
        <f>SUM(E308)</f>
        <v>0</v>
      </c>
      <c r="F307" s="45">
        <f>SUM(D307:E307)</f>
        <v>853500</v>
      </c>
    </row>
    <row r="308" spans="1:6" ht="12.75">
      <c r="A308" s="19"/>
      <c r="B308" s="20"/>
      <c r="C308" s="3" t="s">
        <v>74</v>
      </c>
      <c r="D308" s="44">
        <v>853500</v>
      </c>
      <c r="E308" s="44"/>
      <c r="F308" s="44">
        <f>SUM(D308:E308)</f>
        <v>853500</v>
      </c>
    </row>
    <row r="309" spans="1:6" ht="12.75">
      <c r="A309" s="19"/>
      <c r="B309" s="20"/>
      <c r="C309" s="3"/>
      <c r="D309" s="44"/>
      <c r="E309" s="44"/>
      <c r="F309" s="44"/>
    </row>
    <row r="310" spans="1:6" ht="12.75">
      <c r="A310" s="19"/>
      <c r="B310" s="20"/>
      <c r="C310" s="5" t="s">
        <v>73</v>
      </c>
      <c r="D310" s="45">
        <f>SUM(D311:D312)</f>
        <v>853500</v>
      </c>
      <c r="E310" s="45">
        <f>SUM(E311:E312)</f>
        <v>0</v>
      </c>
      <c r="F310" s="45">
        <f>SUM(D310:E310)</f>
        <v>853500</v>
      </c>
    </row>
    <row r="311" spans="1:6" ht="12.75">
      <c r="A311" s="19"/>
      <c r="B311" s="20"/>
      <c r="C311" s="3" t="s">
        <v>75</v>
      </c>
      <c r="D311" s="44">
        <v>853500</v>
      </c>
      <c r="E311" s="44"/>
      <c r="F311" s="44">
        <f>SUM(D311:E311)</f>
        <v>853500</v>
      </c>
    </row>
    <row r="312" spans="1:6" ht="12.75">
      <c r="A312" s="19"/>
      <c r="B312" s="20"/>
      <c r="C312" s="3" t="s">
        <v>77</v>
      </c>
      <c r="D312" s="44"/>
      <c r="E312" s="44"/>
      <c r="F312" s="44">
        <f>SUM(D312:E312)</f>
        <v>0</v>
      </c>
    </row>
    <row r="313" spans="1:6" ht="12.75">
      <c r="A313" s="19"/>
      <c r="B313" s="20"/>
      <c r="C313" s="3"/>
      <c r="D313" s="44"/>
      <c r="E313" s="44"/>
      <c r="F313" s="44"/>
    </row>
    <row r="314" spans="1:6" ht="12.75">
      <c r="A314" s="28" t="s">
        <v>351</v>
      </c>
      <c r="B314" s="22"/>
      <c r="C314" s="5" t="s">
        <v>8</v>
      </c>
      <c r="D314" s="45">
        <f>SUM(D319,D326,D333,D341)</f>
        <v>3696100</v>
      </c>
      <c r="E314" s="45">
        <f>SUM(E319,E326,E333,E341)</f>
        <v>0</v>
      </c>
      <c r="F314" s="45">
        <f>SUM(D314:E314)</f>
        <v>3696100</v>
      </c>
    </row>
    <row r="315" spans="1:6" ht="25.5">
      <c r="A315" s="29" t="s">
        <v>352</v>
      </c>
      <c r="B315" s="26" t="s">
        <v>131</v>
      </c>
      <c r="C315" s="31" t="s">
        <v>145</v>
      </c>
      <c r="D315" s="46"/>
      <c r="E315" s="46"/>
      <c r="F315" s="46"/>
    </row>
    <row r="316" spans="1:6" ht="12.75">
      <c r="A316" s="19"/>
      <c r="B316" s="20"/>
      <c r="C316" s="5" t="s">
        <v>72</v>
      </c>
      <c r="D316" s="45">
        <f>SUM(D317)</f>
        <v>350000</v>
      </c>
      <c r="E316" s="45">
        <f>SUM(E317)</f>
        <v>0</v>
      </c>
      <c r="F316" s="45">
        <f>SUM(D316:E316)</f>
        <v>350000</v>
      </c>
    </row>
    <row r="317" spans="1:6" ht="12.75">
      <c r="A317" s="19"/>
      <c r="B317" s="20"/>
      <c r="C317" s="3" t="s">
        <v>74</v>
      </c>
      <c r="D317" s="44">
        <v>350000</v>
      </c>
      <c r="E317" s="44"/>
      <c r="F317" s="44">
        <f>SUM(D317:E317)</f>
        <v>350000</v>
      </c>
    </row>
    <row r="318" spans="1:6" ht="12.75">
      <c r="A318" s="19"/>
      <c r="B318" s="20"/>
      <c r="C318" s="3"/>
      <c r="D318" s="44"/>
      <c r="E318" s="44"/>
      <c r="F318" s="44"/>
    </row>
    <row r="319" spans="1:6" ht="12.75">
      <c r="A319" s="19"/>
      <c r="B319" s="20"/>
      <c r="C319" s="5" t="s">
        <v>73</v>
      </c>
      <c r="D319" s="45">
        <f>SUM(D320:D320)</f>
        <v>350000</v>
      </c>
      <c r="E319" s="45">
        <f>SUM(E320:E320)</f>
        <v>0</v>
      </c>
      <c r="F319" s="45">
        <f>SUM(D319:E319)</f>
        <v>350000</v>
      </c>
    </row>
    <row r="320" spans="1:6" ht="12.75">
      <c r="A320" s="19"/>
      <c r="B320" s="20"/>
      <c r="C320" s="3" t="s">
        <v>75</v>
      </c>
      <c r="D320" s="44">
        <v>350000</v>
      </c>
      <c r="E320" s="44"/>
      <c r="F320" s="44">
        <f>SUM(D320:E320)</f>
        <v>350000</v>
      </c>
    </row>
    <row r="321" spans="1:6" ht="12.75">
      <c r="A321" s="19"/>
      <c r="B321" s="20"/>
      <c r="C321" s="3"/>
      <c r="D321" s="44"/>
      <c r="E321" s="44"/>
      <c r="F321" s="44"/>
    </row>
    <row r="322" spans="1:6" ht="38.25">
      <c r="A322" s="29" t="s">
        <v>353</v>
      </c>
      <c r="B322" s="26" t="s">
        <v>132</v>
      </c>
      <c r="C322" s="31" t="s">
        <v>144</v>
      </c>
      <c r="D322" s="46"/>
      <c r="E322" s="46"/>
      <c r="F322" s="46"/>
    </row>
    <row r="323" spans="1:6" ht="12.75">
      <c r="A323" s="19"/>
      <c r="B323" s="20"/>
      <c r="C323" s="5" t="s">
        <v>72</v>
      </c>
      <c r="D323" s="45">
        <f>SUM(D324:D324)</f>
        <v>432000</v>
      </c>
      <c r="E323" s="45">
        <f>SUM(E324:E324)</f>
        <v>0</v>
      </c>
      <c r="F323" s="45">
        <f>SUM(D323:E323)</f>
        <v>432000</v>
      </c>
    </row>
    <row r="324" spans="1:6" ht="12.75">
      <c r="A324" s="19"/>
      <c r="B324" s="20"/>
      <c r="C324" s="3" t="s">
        <v>74</v>
      </c>
      <c r="D324" s="44">
        <v>432000</v>
      </c>
      <c r="E324" s="44"/>
      <c r="F324" s="44">
        <f>SUM(D324:E324)</f>
        <v>432000</v>
      </c>
    </row>
    <row r="325" spans="1:6" ht="12.75">
      <c r="A325" s="19"/>
      <c r="B325" s="20"/>
      <c r="C325" s="3"/>
      <c r="D325" s="44"/>
      <c r="E325" s="44"/>
      <c r="F325" s="44"/>
    </row>
    <row r="326" spans="1:6" ht="12.75">
      <c r="A326" s="19"/>
      <c r="B326" s="20"/>
      <c r="C326" s="5" t="s">
        <v>73</v>
      </c>
      <c r="D326" s="45">
        <f>SUM(D327:D327)</f>
        <v>432000</v>
      </c>
      <c r="E326" s="45">
        <f>SUM(E327:E327)</f>
        <v>0</v>
      </c>
      <c r="F326" s="45">
        <f>SUM(D326:E326)</f>
        <v>432000</v>
      </c>
    </row>
    <row r="327" spans="1:6" ht="12.75">
      <c r="A327" s="19"/>
      <c r="B327" s="20"/>
      <c r="C327" s="3" t="s">
        <v>75</v>
      </c>
      <c r="D327" s="44">
        <v>432000</v>
      </c>
      <c r="E327" s="44"/>
      <c r="F327" s="44">
        <f>SUM(D327:E327)</f>
        <v>432000</v>
      </c>
    </row>
    <row r="328" spans="1:6" ht="12.75">
      <c r="A328" s="19"/>
      <c r="B328" s="20"/>
      <c r="C328" s="3"/>
      <c r="D328" s="44"/>
      <c r="E328" s="44"/>
      <c r="F328" s="44"/>
    </row>
    <row r="329" spans="1:6" ht="12.75">
      <c r="A329" s="29" t="s">
        <v>354</v>
      </c>
      <c r="B329" s="26" t="s">
        <v>133</v>
      </c>
      <c r="C329" s="27" t="s">
        <v>530</v>
      </c>
      <c r="D329" s="46"/>
      <c r="E329" s="46"/>
      <c r="F329" s="46"/>
    </row>
    <row r="330" spans="1:6" ht="12.75">
      <c r="A330" s="19"/>
      <c r="B330" s="20"/>
      <c r="C330" s="5" t="s">
        <v>72</v>
      </c>
      <c r="D330" s="45">
        <f>SUM(D331:D331)</f>
        <v>2275000</v>
      </c>
      <c r="E330" s="45">
        <f>SUM(E331:E331)</f>
        <v>0</v>
      </c>
      <c r="F330" s="45">
        <f>SUM(D330:E330)</f>
        <v>2275000</v>
      </c>
    </row>
    <row r="331" spans="1:6" ht="12.75">
      <c r="A331" s="19"/>
      <c r="B331" s="20"/>
      <c r="C331" s="3" t="s">
        <v>74</v>
      </c>
      <c r="D331" s="44">
        <f>2175000+100000</f>
        <v>2275000</v>
      </c>
      <c r="E331" s="44"/>
      <c r="F331" s="44">
        <f>SUM(D331:E331)</f>
        <v>2275000</v>
      </c>
    </row>
    <row r="332" spans="1:6" ht="12.75">
      <c r="A332" s="19"/>
      <c r="B332" s="20"/>
      <c r="C332" s="3"/>
      <c r="D332" s="44"/>
      <c r="E332" s="44"/>
      <c r="F332" s="44"/>
    </row>
    <row r="333" spans="1:6" ht="12.75">
      <c r="A333" s="19"/>
      <c r="B333" s="20"/>
      <c r="C333" s="5" t="s">
        <v>73</v>
      </c>
      <c r="D333" s="45">
        <f>SUM(D334:D335)</f>
        <v>2275000</v>
      </c>
      <c r="E333" s="45">
        <f>SUM(E334:E335)</f>
        <v>0</v>
      </c>
      <c r="F333" s="45">
        <f>SUM(D333:E333)</f>
        <v>2275000</v>
      </c>
    </row>
    <row r="334" spans="1:6" ht="12.75">
      <c r="A334" s="19"/>
      <c r="B334" s="20"/>
      <c r="C334" s="3" t="s">
        <v>75</v>
      </c>
      <c r="D334" s="44">
        <f>2175000+100000</f>
        <v>2275000</v>
      </c>
      <c r="E334" s="44"/>
      <c r="F334" s="44">
        <f>SUM(D334:E334)</f>
        <v>2275000</v>
      </c>
    </row>
    <row r="335" spans="1:6" ht="12.75">
      <c r="A335" s="19"/>
      <c r="B335" s="20"/>
      <c r="C335" s="3" t="s">
        <v>77</v>
      </c>
      <c r="D335" s="44"/>
      <c r="E335" s="44"/>
      <c r="F335" s="44">
        <f>SUM(D335:E335)</f>
        <v>0</v>
      </c>
    </row>
    <row r="336" spans="1:6" ht="12.75">
      <c r="A336" s="19"/>
      <c r="B336" s="20"/>
      <c r="C336" s="3"/>
      <c r="D336" s="44"/>
      <c r="E336" s="44"/>
      <c r="F336" s="44"/>
    </row>
    <row r="337" spans="1:6" ht="12.75">
      <c r="A337" s="29" t="s">
        <v>355</v>
      </c>
      <c r="B337" s="26" t="s">
        <v>134</v>
      </c>
      <c r="C337" s="27" t="s">
        <v>135</v>
      </c>
      <c r="D337" s="46"/>
      <c r="E337" s="46"/>
      <c r="F337" s="46"/>
    </row>
    <row r="338" spans="1:6" ht="12.75">
      <c r="A338" s="19"/>
      <c r="B338" s="20"/>
      <c r="C338" s="5" t="s">
        <v>72</v>
      </c>
      <c r="D338" s="45">
        <f>SUM(D339:D339)</f>
        <v>639100</v>
      </c>
      <c r="E338" s="45">
        <f>SUM(E339:E339)</f>
        <v>0</v>
      </c>
      <c r="F338" s="45">
        <f>SUM(D338:E338)</f>
        <v>639100</v>
      </c>
    </row>
    <row r="339" spans="1:6" ht="12.75">
      <c r="A339" s="19"/>
      <c r="B339" s="20"/>
      <c r="C339" s="3" t="s">
        <v>74</v>
      </c>
      <c r="D339" s="44">
        <f>539100+100000</f>
        <v>639100</v>
      </c>
      <c r="E339" s="44"/>
      <c r="F339" s="44">
        <f>SUM(D339:E339)</f>
        <v>639100</v>
      </c>
    </row>
    <row r="340" spans="1:6" ht="12.75">
      <c r="A340" s="19"/>
      <c r="B340" s="20"/>
      <c r="C340" s="3"/>
      <c r="D340" s="44"/>
      <c r="E340" s="44"/>
      <c r="F340" s="44"/>
    </row>
    <row r="341" spans="1:6" ht="12.75">
      <c r="A341" s="19"/>
      <c r="B341" s="20"/>
      <c r="C341" s="5" t="s">
        <v>73</v>
      </c>
      <c r="D341" s="45">
        <f>SUM(D342:D342)</f>
        <v>639100</v>
      </c>
      <c r="E341" s="45">
        <f>SUM(E342:E342)</f>
        <v>0</v>
      </c>
      <c r="F341" s="45">
        <f>SUM(D341:E341)</f>
        <v>639100</v>
      </c>
    </row>
    <row r="342" spans="1:6" ht="12.75">
      <c r="A342" s="19"/>
      <c r="B342" s="20"/>
      <c r="C342" s="3" t="s">
        <v>75</v>
      </c>
      <c r="D342" s="44">
        <f>539100+100000</f>
        <v>639100</v>
      </c>
      <c r="E342" s="44"/>
      <c r="F342" s="44">
        <f>SUM(D342:E342)</f>
        <v>639100</v>
      </c>
    </row>
    <row r="343" spans="1:6" ht="12.75">
      <c r="A343" s="19"/>
      <c r="B343" s="20"/>
      <c r="C343" s="3"/>
      <c r="D343" s="44"/>
      <c r="E343" s="44"/>
      <c r="F343" s="44"/>
    </row>
    <row r="344" spans="1:6" ht="12.75">
      <c r="A344" s="28" t="s">
        <v>356</v>
      </c>
      <c r="B344" s="22"/>
      <c r="C344" s="5" t="s">
        <v>146</v>
      </c>
      <c r="D344" s="44"/>
      <c r="E344" s="44"/>
      <c r="F344" s="44"/>
    </row>
    <row r="345" spans="1:6" ht="12.75">
      <c r="A345" s="30"/>
      <c r="B345" s="20"/>
      <c r="C345" s="5" t="s">
        <v>72</v>
      </c>
      <c r="D345" s="45">
        <f>SUM(D351,D359,D366,D373,D381,D390,D399,D406,D413,D421,D428,D435,D443,D451)</f>
        <v>60518400</v>
      </c>
      <c r="E345" s="45">
        <f>SUM(E351,E359,E366,E373,E381,E390,E399,E406,E413,E421,E428,E435,E443)</f>
        <v>3427000</v>
      </c>
      <c r="F345" s="45">
        <f>SUM(D345:E345)</f>
        <v>63945400</v>
      </c>
    </row>
    <row r="346" spans="1:6" ht="12.75">
      <c r="A346" s="30"/>
      <c r="B346" s="20"/>
      <c r="C346" s="5" t="s">
        <v>73</v>
      </c>
      <c r="D346" s="45">
        <f>SUM(D347:D348)</f>
        <v>60518400</v>
      </c>
      <c r="E346" s="45">
        <f>SUM(E347:E348)</f>
        <v>3427000</v>
      </c>
      <c r="F346" s="45">
        <f>SUM(D346:E346)</f>
        <v>63945400</v>
      </c>
    </row>
    <row r="347" spans="1:6" ht="12.75">
      <c r="A347" s="30"/>
      <c r="B347" s="20"/>
      <c r="C347" s="3" t="s">
        <v>68</v>
      </c>
      <c r="D347" s="44">
        <f>SUM(D355,D363,D370,D378,D387,D395,D403,D410,D418,D425,D432,D440,D448,D455)</f>
        <v>60388400</v>
      </c>
      <c r="E347" s="44">
        <f>SUM(E355,E363,E370,E378,E387,E395,E403,E410,E418,E425,E432,E440,E448,E455)</f>
        <v>3427000</v>
      </c>
      <c r="F347" s="44">
        <f>SUM(D347:E347)</f>
        <v>63815400</v>
      </c>
    </row>
    <row r="348" spans="1:6" ht="12.75">
      <c r="A348" s="30"/>
      <c r="B348" s="20"/>
      <c r="C348" s="3" t="s">
        <v>76</v>
      </c>
      <c r="D348" s="44">
        <f>SUM(D396)</f>
        <v>130000</v>
      </c>
      <c r="E348" s="44">
        <f>SUM(E396)</f>
        <v>0</v>
      </c>
      <c r="F348" s="44">
        <f>SUM(D348:E348)</f>
        <v>130000</v>
      </c>
    </row>
    <row r="349" spans="1:6" ht="12.75">
      <c r="A349" s="28" t="s">
        <v>357</v>
      </c>
      <c r="B349" s="20"/>
      <c r="C349" s="5" t="s">
        <v>4</v>
      </c>
      <c r="D349" s="45">
        <f>SUM(D354)</f>
        <v>7842000</v>
      </c>
      <c r="E349" s="45">
        <f>SUM(E354)</f>
        <v>0</v>
      </c>
      <c r="F349" s="45">
        <f>SUM(D349:E349)</f>
        <v>7842000</v>
      </c>
    </row>
    <row r="350" spans="1:6" ht="12.75">
      <c r="A350" s="29" t="s">
        <v>358</v>
      </c>
      <c r="B350" s="26" t="s">
        <v>83</v>
      </c>
      <c r="C350" s="27" t="s">
        <v>95</v>
      </c>
      <c r="D350" s="46"/>
      <c r="E350" s="46"/>
      <c r="F350" s="46"/>
    </row>
    <row r="351" spans="1:6" ht="12.75">
      <c r="A351" s="19"/>
      <c r="B351" s="20"/>
      <c r="C351" s="5" t="s">
        <v>72</v>
      </c>
      <c r="D351" s="45">
        <f>SUM(D352)</f>
        <v>7842000</v>
      </c>
      <c r="E351" s="45">
        <f>SUM(E352)</f>
        <v>0</v>
      </c>
      <c r="F351" s="45">
        <f>SUM(D351:E351)</f>
        <v>7842000</v>
      </c>
    </row>
    <row r="352" spans="1:6" ht="12.75">
      <c r="A352" s="19"/>
      <c r="B352" s="20"/>
      <c r="C352" s="3" t="s">
        <v>74</v>
      </c>
      <c r="D352" s="44">
        <v>7842000</v>
      </c>
      <c r="E352" s="44"/>
      <c r="F352" s="44">
        <f>SUM(D352:E352)</f>
        <v>7842000</v>
      </c>
    </row>
    <row r="353" spans="1:6" ht="12.75">
      <c r="A353" s="19"/>
      <c r="B353" s="20"/>
      <c r="C353" s="3"/>
      <c r="D353" s="44"/>
      <c r="E353" s="44"/>
      <c r="F353" s="44"/>
    </row>
    <row r="354" spans="1:6" ht="12.75">
      <c r="A354" s="19"/>
      <c r="B354" s="20"/>
      <c r="C354" s="5" t="s">
        <v>73</v>
      </c>
      <c r="D354" s="45">
        <f>SUM(D355:D355)</f>
        <v>7842000</v>
      </c>
      <c r="E354" s="45">
        <f>SUM(E355:E355)</f>
        <v>0</v>
      </c>
      <c r="F354" s="45">
        <f>SUM(D354:E354)</f>
        <v>7842000</v>
      </c>
    </row>
    <row r="355" spans="1:6" ht="12.75">
      <c r="A355" s="19"/>
      <c r="B355" s="20"/>
      <c r="C355" s="3" t="s">
        <v>75</v>
      </c>
      <c r="D355" s="44">
        <v>7842000</v>
      </c>
      <c r="E355" s="44"/>
      <c r="F355" s="44">
        <f>SUM(D355:E355)</f>
        <v>7842000</v>
      </c>
    </row>
    <row r="356" spans="1:6" ht="12.75">
      <c r="A356" s="19"/>
      <c r="B356" s="20"/>
      <c r="C356" s="3"/>
      <c r="D356" s="44"/>
      <c r="E356" s="44"/>
      <c r="F356" s="44"/>
    </row>
    <row r="357" spans="1:6" ht="12.75">
      <c r="A357" s="28" t="s">
        <v>359</v>
      </c>
      <c r="B357" s="22"/>
      <c r="C357" s="5" t="s">
        <v>10</v>
      </c>
      <c r="D357" s="45">
        <f>SUM(D362,D369,D377,D386,D394,D402,D409,D417,D424,D431,D439,D447,D454)</f>
        <v>52676400</v>
      </c>
      <c r="E357" s="45">
        <f>SUM(E362,E369,E377,E386,E394,E402,E409,E417,E424,E431,E439,E447,E454)</f>
        <v>3427000</v>
      </c>
      <c r="F357" s="45">
        <f>SUM(D357:E357)</f>
        <v>56103400</v>
      </c>
    </row>
    <row r="358" spans="1:6" ht="25.5">
      <c r="A358" s="29" t="s">
        <v>360</v>
      </c>
      <c r="B358" s="26">
        <v>10120</v>
      </c>
      <c r="C358" s="31" t="s">
        <v>147</v>
      </c>
      <c r="D358" s="46"/>
      <c r="E358" s="46"/>
      <c r="F358" s="46"/>
    </row>
    <row r="359" spans="1:6" ht="12.75">
      <c r="A359" s="19"/>
      <c r="B359" s="20"/>
      <c r="C359" s="5" t="s">
        <v>72</v>
      </c>
      <c r="D359" s="45">
        <f>SUM(D360)</f>
        <v>3090000</v>
      </c>
      <c r="E359" s="45">
        <f>SUM(E360)</f>
        <v>0</v>
      </c>
      <c r="F359" s="45">
        <f>SUM(D359:E359)</f>
        <v>3090000</v>
      </c>
    </row>
    <row r="360" spans="1:6" ht="12.75">
      <c r="A360" s="19"/>
      <c r="B360" s="20"/>
      <c r="C360" s="3" t="s">
        <v>74</v>
      </c>
      <c r="D360" s="44">
        <v>3090000</v>
      </c>
      <c r="E360" s="44"/>
      <c r="F360" s="44">
        <f>SUM(D360:E360)</f>
        <v>3090000</v>
      </c>
    </row>
    <row r="361" spans="1:6" ht="12.75">
      <c r="A361" s="19"/>
      <c r="B361" s="20"/>
      <c r="C361" s="3"/>
      <c r="D361" s="44"/>
      <c r="E361" s="44"/>
      <c r="F361" s="44"/>
    </row>
    <row r="362" spans="1:6" ht="12.75">
      <c r="A362" s="19"/>
      <c r="B362" s="20"/>
      <c r="C362" s="5" t="s">
        <v>73</v>
      </c>
      <c r="D362" s="45">
        <f>SUM(D363:D363)</f>
        <v>3090000</v>
      </c>
      <c r="E362" s="45">
        <f>SUM(E363:E363)</f>
        <v>0</v>
      </c>
      <c r="F362" s="45">
        <f>SUM(D362:E362)</f>
        <v>3090000</v>
      </c>
    </row>
    <row r="363" spans="1:6" ht="12.75">
      <c r="A363" s="19"/>
      <c r="B363" s="20"/>
      <c r="C363" s="3" t="s">
        <v>75</v>
      </c>
      <c r="D363" s="44">
        <v>3090000</v>
      </c>
      <c r="E363" s="44"/>
      <c r="F363" s="44">
        <f>SUM(D363:E363)</f>
        <v>3090000</v>
      </c>
    </row>
    <row r="364" spans="1:6" ht="12.75">
      <c r="A364" s="19"/>
      <c r="B364" s="20"/>
      <c r="C364" s="3"/>
      <c r="D364" s="44"/>
      <c r="E364" s="44"/>
      <c r="F364" s="44"/>
    </row>
    <row r="365" spans="1:6" ht="25.5">
      <c r="A365" s="29" t="s">
        <v>499</v>
      </c>
      <c r="B365" s="26">
        <v>10121</v>
      </c>
      <c r="C365" s="31" t="s">
        <v>148</v>
      </c>
      <c r="D365" s="46"/>
      <c r="E365" s="46"/>
      <c r="F365" s="46"/>
    </row>
    <row r="366" spans="1:6" ht="12.75">
      <c r="A366" s="19"/>
      <c r="B366" s="20"/>
      <c r="C366" s="5" t="s">
        <v>72</v>
      </c>
      <c r="D366" s="45">
        <f>SUM(D367:D367)</f>
        <v>2884000</v>
      </c>
      <c r="E366" s="45">
        <f>SUM(E367:E367)</f>
        <v>0</v>
      </c>
      <c r="F366" s="45">
        <f>SUM(D366:E366)</f>
        <v>2884000</v>
      </c>
    </row>
    <row r="367" spans="1:6" ht="12.75">
      <c r="A367" s="19"/>
      <c r="B367" s="20"/>
      <c r="C367" s="3" t="s">
        <v>74</v>
      </c>
      <c r="D367" s="44">
        <v>2884000</v>
      </c>
      <c r="E367" s="44"/>
      <c r="F367" s="44">
        <f>SUM(D367:E367)</f>
        <v>2884000</v>
      </c>
    </row>
    <row r="368" spans="1:6" ht="12.75">
      <c r="A368" s="19"/>
      <c r="B368" s="20"/>
      <c r="C368" s="3"/>
      <c r="D368" s="44"/>
      <c r="E368" s="44"/>
      <c r="F368" s="44"/>
    </row>
    <row r="369" spans="1:6" ht="12.75">
      <c r="A369" s="19"/>
      <c r="B369" s="20"/>
      <c r="C369" s="5" t="s">
        <v>73</v>
      </c>
      <c r="D369" s="45">
        <f>SUM(D370:D370)</f>
        <v>2884000</v>
      </c>
      <c r="E369" s="45">
        <f>SUM(E370:E370)</f>
        <v>0</v>
      </c>
      <c r="F369" s="45">
        <f>SUM(D369:E369)</f>
        <v>2884000</v>
      </c>
    </row>
    <row r="370" spans="1:6" ht="12.75">
      <c r="A370" s="19"/>
      <c r="B370" s="20"/>
      <c r="C370" s="3" t="s">
        <v>75</v>
      </c>
      <c r="D370" s="44">
        <v>2884000</v>
      </c>
      <c r="E370" s="44"/>
      <c r="F370" s="44">
        <f>SUM(D370:E370)</f>
        <v>2884000</v>
      </c>
    </row>
    <row r="371" spans="1:6" ht="12.75">
      <c r="A371" s="19"/>
      <c r="B371" s="20"/>
      <c r="C371" s="3"/>
      <c r="D371" s="44"/>
      <c r="E371" s="44"/>
      <c r="F371" s="44"/>
    </row>
    <row r="372" spans="1:6" ht="38.25">
      <c r="A372" s="29" t="s">
        <v>361</v>
      </c>
      <c r="B372" s="26">
        <v>10200</v>
      </c>
      <c r="C372" s="31" t="s">
        <v>149</v>
      </c>
      <c r="D372" s="46"/>
      <c r="E372" s="46"/>
      <c r="F372" s="46"/>
    </row>
    <row r="373" spans="1:6" ht="12.75">
      <c r="A373" s="19"/>
      <c r="B373" s="20"/>
      <c r="C373" s="5" t="s">
        <v>72</v>
      </c>
      <c r="D373" s="45">
        <f>SUM(D374:D375)</f>
        <v>3839400</v>
      </c>
      <c r="E373" s="45">
        <f>SUM(E374:E375)</f>
        <v>16000</v>
      </c>
      <c r="F373" s="45">
        <f>SUM(D373:E373)</f>
        <v>3855400</v>
      </c>
    </row>
    <row r="374" spans="1:6" ht="12.75">
      <c r="A374" s="19"/>
      <c r="B374" s="20"/>
      <c r="C374" s="3" t="s">
        <v>74</v>
      </c>
      <c r="D374" s="44">
        <v>3839400</v>
      </c>
      <c r="E374" s="44"/>
      <c r="F374" s="44">
        <f>SUM(D374:E374)</f>
        <v>3839400</v>
      </c>
    </row>
    <row r="375" spans="1:6" ht="12.75">
      <c r="A375" s="19"/>
      <c r="B375" s="20"/>
      <c r="C375" s="32" t="s">
        <v>526</v>
      </c>
      <c r="D375" s="44"/>
      <c r="E375" s="44">
        <v>16000</v>
      </c>
      <c r="F375" s="44">
        <f>SUM(D375:E375)</f>
        <v>16000</v>
      </c>
    </row>
    <row r="376" spans="1:6" ht="12.75">
      <c r="A376" s="19"/>
      <c r="B376" s="20"/>
      <c r="C376" s="3"/>
      <c r="D376" s="44"/>
      <c r="E376" s="44"/>
      <c r="F376" s="44"/>
    </row>
    <row r="377" spans="1:6" ht="12.75">
      <c r="A377" s="19"/>
      <c r="B377" s="20"/>
      <c r="C377" s="5" t="s">
        <v>73</v>
      </c>
      <c r="D377" s="45">
        <f>SUM(D378:D378)</f>
        <v>3839400</v>
      </c>
      <c r="E377" s="45">
        <f>SUM(E378:E378)</f>
        <v>16000</v>
      </c>
      <c r="F377" s="45">
        <f>SUM(D377:E377)</f>
        <v>3855400</v>
      </c>
    </row>
    <row r="378" spans="1:6" ht="12.75">
      <c r="A378" s="19"/>
      <c r="B378" s="20"/>
      <c r="C378" s="3" t="s">
        <v>75</v>
      </c>
      <c r="D378" s="44">
        <v>3839400</v>
      </c>
      <c r="E378" s="44">
        <v>16000</v>
      </c>
      <c r="F378" s="44">
        <f>SUM(D378:E378)</f>
        <v>3855400</v>
      </c>
    </row>
    <row r="379" spans="1:6" ht="12.75">
      <c r="A379" s="19"/>
      <c r="B379" s="20"/>
      <c r="C379" s="3"/>
      <c r="D379" s="44"/>
      <c r="E379" s="44"/>
      <c r="F379" s="44"/>
    </row>
    <row r="380" spans="1:6" ht="39.75" customHeight="1">
      <c r="A380" s="29" t="s">
        <v>362</v>
      </c>
      <c r="B380" s="26">
        <v>10200</v>
      </c>
      <c r="C380" s="31" t="s">
        <v>150</v>
      </c>
      <c r="D380" s="46"/>
      <c r="E380" s="46"/>
      <c r="F380" s="46"/>
    </row>
    <row r="381" spans="1:6" ht="12.75">
      <c r="A381" s="19"/>
      <c r="B381" s="20"/>
      <c r="C381" s="5" t="s">
        <v>72</v>
      </c>
      <c r="D381" s="45">
        <f>SUM(D382:D384)</f>
        <v>1978000</v>
      </c>
      <c r="E381" s="45">
        <f>SUM(E382:E384)</f>
        <v>725000</v>
      </c>
      <c r="F381" s="45">
        <f>SUM(D381:E381)</f>
        <v>2703000</v>
      </c>
    </row>
    <row r="382" spans="1:6" ht="12.75">
      <c r="A382" s="19"/>
      <c r="B382" s="20"/>
      <c r="C382" s="3" t="s">
        <v>74</v>
      </c>
      <c r="D382" s="44">
        <v>1978000</v>
      </c>
      <c r="E382" s="44"/>
      <c r="F382" s="44">
        <f>SUM(D382:E382)</f>
        <v>1978000</v>
      </c>
    </row>
    <row r="383" spans="1:6" ht="12.75">
      <c r="A383" s="19"/>
      <c r="B383" s="20"/>
      <c r="C383" s="32" t="s">
        <v>526</v>
      </c>
      <c r="D383" s="44"/>
      <c r="E383" s="44">
        <f>12000+657000+21000</f>
        <v>690000</v>
      </c>
      <c r="F383" s="44">
        <f>SUM(D383:E383)</f>
        <v>690000</v>
      </c>
    </row>
    <row r="384" spans="1:6" ht="12.75">
      <c r="A384" s="19"/>
      <c r="B384" s="20"/>
      <c r="C384" s="3" t="s">
        <v>516</v>
      </c>
      <c r="D384" s="44"/>
      <c r="E384" s="44">
        <v>35000</v>
      </c>
      <c r="F384" s="44">
        <f>SUM(D384:E384)</f>
        <v>35000</v>
      </c>
    </row>
    <row r="385" spans="1:6" ht="12.75">
      <c r="A385" s="19"/>
      <c r="B385" s="20"/>
      <c r="C385" s="3"/>
      <c r="D385" s="44"/>
      <c r="E385" s="44"/>
      <c r="F385" s="44"/>
    </row>
    <row r="386" spans="1:6" ht="12.75">
      <c r="A386" s="19"/>
      <c r="B386" s="20"/>
      <c r="C386" s="5" t="s">
        <v>73</v>
      </c>
      <c r="D386" s="45">
        <f>SUM(D387:D387)</f>
        <v>1978000</v>
      </c>
      <c r="E386" s="45">
        <f>SUM(E387:E387)</f>
        <v>725000</v>
      </c>
      <c r="F386" s="45">
        <f>SUM(D386:E386)</f>
        <v>2703000</v>
      </c>
    </row>
    <row r="387" spans="1:6" ht="12.75">
      <c r="A387" s="19"/>
      <c r="B387" s="20"/>
      <c r="C387" s="3" t="s">
        <v>75</v>
      </c>
      <c r="D387" s="44">
        <v>1978000</v>
      </c>
      <c r="E387" s="44">
        <v>725000</v>
      </c>
      <c r="F387" s="44">
        <f>SUM(D387:E387)</f>
        <v>2703000</v>
      </c>
    </row>
    <row r="388" spans="1:6" ht="12.75">
      <c r="A388" s="19"/>
      <c r="B388" s="20"/>
      <c r="C388" s="3"/>
      <c r="D388" s="44"/>
      <c r="E388" s="44"/>
      <c r="F388" s="44"/>
    </row>
    <row r="389" spans="1:6" ht="25.5">
      <c r="A389" s="29" t="s">
        <v>363</v>
      </c>
      <c r="B389" s="26">
        <v>10200</v>
      </c>
      <c r="C389" s="31" t="s">
        <v>151</v>
      </c>
      <c r="D389" s="46"/>
      <c r="E389" s="46"/>
      <c r="F389" s="46"/>
    </row>
    <row r="390" spans="1:6" ht="12.75">
      <c r="A390" s="19"/>
      <c r="B390" s="20"/>
      <c r="C390" s="5" t="s">
        <v>72</v>
      </c>
      <c r="D390" s="45">
        <f>SUM(D391:D392)</f>
        <v>8303000</v>
      </c>
      <c r="E390" s="45">
        <f>SUM(E391:E392)</f>
        <v>2652000</v>
      </c>
      <c r="F390" s="45">
        <f>SUM(D390:E390)</f>
        <v>10955000</v>
      </c>
    </row>
    <row r="391" spans="1:6" ht="12.75">
      <c r="A391" s="19"/>
      <c r="B391" s="20"/>
      <c r="C391" s="3" t="s">
        <v>74</v>
      </c>
      <c r="D391" s="44">
        <v>8303000</v>
      </c>
      <c r="E391" s="44"/>
      <c r="F391" s="44">
        <f>SUM(D391:E391)</f>
        <v>8303000</v>
      </c>
    </row>
    <row r="392" spans="1:6" ht="12.75">
      <c r="A392" s="19"/>
      <c r="B392" s="20"/>
      <c r="C392" s="32" t="s">
        <v>526</v>
      </c>
      <c r="D392" s="44"/>
      <c r="E392" s="44">
        <v>2652000</v>
      </c>
      <c r="F392" s="44">
        <f>SUM(D392:E392)</f>
        <v>2652000</v>
      </c>
    </row>
    <row r="393" spans="1:6" ht="12.75">
      <c r="A393" s="19"/>
      <c r="B393" s="20"/>
      <c r="C393" s="3"/>
      <c r="D393" s="44"/>
      <c r="E393" s="44"/>
      <c r="F393" s="44"/>
    </row>
    <row r="394" spans="1:6" ht="12.75">
      <c r="A394" s="19"/>
      <c r="B394" s="20"/>
      <c r="C394" s="5" t="s">
        <v>73</v>
      </c>
      <c r="D394" s="45">
        <f>SUM(D395:D396)</f>
        <v>8303000</v>
      </c>
      <c r="E394" s="45">
        <f>SUM(E395:E396)</f>
        <v>2652000</v>
      </c>
      <c r="F394" s="45">
        <f>SUM(D394:E394)</f>
        <v>10955000</v>
      </c>
    </row>
    <row r="395" spans="1:6" ht="12.75">
      <c r="A395" s="19"/>
      <c r="B395" s="20"/>
      <c r="C395" s="3" t="s">
        <v>75</v>
      </c>
      <c r="D395" s="44">
        <v>8173000</v>
      </c>
      <c r="E395" s="44">
        <v>2652000</v>
      </c>
      <c r="F395" s="44">
        <f>SUM(D395:E395)</f>
        <v>10825000</v>
      </c>
    </row>
    <row r="396" spans="1:6" ht="12.75">
      <c r="A396" s="19"/>
      <c r="B396" s="20"/>
      <c r="C396" s="3" t="s">
        <v>77</v>
      </c>
      <c r="D396" s="44">
        <v>130000</v>
      </c>
      <c r="E396" s="44"/>
      <c r="F396" s="44">
        <f>SUM(D396:E396)</f>
        <v>130000</v>
      </c>
    </row>
    <row r="397" spans="1:6" ht="12.75">
      <c r="A397" s="19"/>
      <c r="B397" s="20"/>
      <c r="C397" s="3"/>
      <c r="D397" s="44"/>
      <c r="E397" s="44"/>
      <c r="F397" s="44"/>
    </row>
    <row r="398" spans="1:6" ht="12.75">
      <c r="A398" s="29" t="s">
        <v>364</v>
      </c>
      <c r="B398" s="26">
        <v>10201</v>
      </c>
      <c r="C398" s="27" t="s">
        <v>152</v>
      </c>
      <c r="D398" s="46"/>
      <c r="E398" s="46"/>
      <c r="F398" s="46"/>
    </row>
    <row r="399" spans="1:6" ht="12.75">
      <c r="A399" s="19"/>
      <c r="B399" s="20"/>
      <c r="C399" s="5" t="s">
        <v>72</v>
      </c>
      <c r="D399" s="45">
        <f>SUM(D400)</f>
        <v>347000</v>
      </c>
      <c r="E399" s="45">
        <f>SUM(E400)</f>
        <v>0</v>
      </c>
      <c r="F399" s="45">
        <f>SUM(D399:E399)</f>
        <v>347000</v>
      </c>
    </row>
    <row r="400" spans="1:6" ht="12.75">
      <c r="A400" s="19"/>
      <c r="B400" s="20"/>
      <c r="C400" s="3" t="s">
        <v>74</v>
      </c>
      <c r="D400" s="44">
        <v>347000</v>
      </c>
      <c r="E400" s="44"/>
      <c r="F400" s="44">
        <f>SUM(D400:E400)</f>
        <v>347000</v>
      </c>
    </row>
    <row r="401" spans="1:6" ht="12.75">
      <c r="A401" s="19"/>
      <c r="B401" s="20"/>
      <c r="C401" s="3"/>
      <c r="D401" s="44"/>
      <c r="E401" s="44"/>
      <c r="F401" s="44"/>
    </row>
    <row r="402" spans="1:6" ht="12.75">
      <c r="A402" s="19"/>
      <c r="B402" s="20"/>
      <c r="C402" s="5" t="s">
        <v>73</v>
      </c>
      <c r="D402" s="45">
        <f>SUM(D403:D403)</f>
        <v>347000</v>
      </c>
      <c r="E402" s="45">
        <f>SUM(E403:E403)</f>
        <v>0</v>
      </c>
      <c r="F402" s="45">
        <f>SUM(D402:E402)</f>
        <v>347000</v>
      </c>
    </row>
    <row r="403" spans="1:6" ht="12.75">
      <c r="A403" s="19"/>
      <c r="B403" s="20"/>
      <c r="C403" s="3" t="s">
        <v>75</v>
      </c>
      <c r="D403" s="44">
        <v>347000</v>
      </c>
      <c r="E403" s="44"/>
      <c r="F403" s="44">
        <f>SUM(D403:E403)</f>
        <v>347000</v>
      </c>
    </row>
    <row r="404" spans="1:6" ht="12.75">
      <c r="A404" s="19"/>
      <c r="B404" s="20"/>
      <c r="C404" s="3"/>
      <c r="D404" s="44"/>
      <c r="E404" s="44"/>
      <c r="F404" s="44"/>
    </row>
    <row r="405" spans="1:6" ht="12.75">
      <c r="A405" s="29" t="s">
        <v>365</v>
      </c>
      <c r="B405" s="26">
        <v>10400</v>
      </c>
      <c r="C405" s="27" t="s">
        <v>153</v>
      </c>
      <c r="D405" s="46"/>
      <c r="E405" s="46"/>
      <c r="F405" s="46"/>
    </row>
    <row r="406" spans="1:6" ht="12.75">
      <c r="A406" s="19"/>
      <c r="B406" s="20"/>
      <c r="C406" s="5" t="s">
        <v>72</v>
      </c>
      <c r="D406" s="45">
        <f>SUM(D407)</f>
        <v>1200000</v>
      </c>
      <c r="E406" s="45">
        <f>SUM(E407)</f>
        <v>0</v>
      </c>
      <c r="F406" s="45">
        <f>SUM(D406:E406)</f>
        <v>1200000</v>
      </c>
    </row>
    <row r="407" spans="1:6" ht="12.75">
      <c r="A407" s="19"/>
      <c r="B407" s="20"/>
      <c r="C407" s="3" t="s">
        <v>74</v>
      </c>
      <c r="D407" s="44">
        <v>1200000</v>
      </c>
      <c r="E407" s="44"/>
      <c r="F407" s="44">
        <f>SUM(D407:E407)</f>
        <v>1200000</v>
      </c>
    </row>
    <row r="408" spans="1:6" ht="12.75">
      <c r="A408" s="19"/>
      <c r="B408" s="20"/>
      <c r="C408" s="3"/>
      <c r="D408" s="44"/>
      <c r="E408" s="44"/>
      <c r="F408" s="44"/>
    </row>
    <row r="409" spans="1:6" ht="12.75">
      <c r="A409" s="19"/>
      <c r="B409" s="20"/>
      <c r="C409" s="5" t="s">
        <v>73</v>
      </c>
      <c r="D409" s="45">
        <f>SUM(D410:D410)</f>
        <v>1200000</v>
      </c>
      <c r="E409" s="45">
        <f>SUM(E410:E410)</f>
        <v>0</v>
      </c>
      <c r="F409" s="45">
        <f>SUM(D409:E409)</f>
        <v>1200000</v>
      </c>
    </row>
    <row r="410" spans="1:6" ht="12.75">
      <c r="A410" s="19"/>
      <c r="B410" s="20"/>
      <c r="C410" s="3" t="s">
        <v>75</v>
      </c>
      <c r="D410" s="44">
        <v>1200000</v>
      </c>
      <c r="E410" s="44"/>
      <c r="F410" s="44">
        <f>SUM(D410:E410)</f>
        <v>1200000</v>
      </c>
    </row>
    <row r="411" spans="1:6" ht="12.75">
      <c r="A411" s="19"/>
      <c r="B411" s="20"/>
      <c r="C411" s="3"/>
      <c r="D411" s="44"/>
      <c r="E411" s="44"/>
      <c r="F411" s="44"/>
    </row>
    <row r="412" spans="1:6" ht="40.5" customHeight="1">
      <c r="A412" s="29" t="s">
        <v>366</v>
      </c>
      <c r="B412" s="26">
        <v>10401</v>
      </c>
      <c r="C412" s="31" t="s">
        <v>500</v>
      </c>
      <c r="D412" s="46"/>
      <c r="E412" s="46"/>
      <c r="F412" s="46"/>
    </row>
    <row r="413" spans="1:6" ht="12.75">
      <c r="A413" s="19"/>
      <c r="B413" s="20"/>
      <c r="C413" s="5" t="s">
        <v>72</v>
      </c>
      <c r="D413" s="45">
        <f>SUM(D414:D415)</f>
        <v>2840000</v>
      </c>
      <c r="E413" s="45">
        <f>SUM(E414:E415)</f>
        <v>10000</v>
      </c>
      <c r="F413" s="45">
        <f>SUM(D413:E413)</f>
        <v>2850000</v>
      </c>
    </row>
    <row r="414" spans="1:6" ht="12.75">
      <c r="A414" s="19"/>
      <c r="B414" s="20"/>
      <c r="C414" s="3" t="s">
        <v>74</v>
      </c>
      <c r="D414" s="44">
        <v>2840000</v>
      </c>
      <c r="E414" s="44"/>
      <c r="F414" s="44">
        <f>SUM(D414:E414)</f>
        <v>2840000</v>
      </c>
    </row>
    <row r="415" spans="1:6" ht="12.75">
      <c r="A415" s="19"/>
      <c r="B415" s="20"/>
      <c r="C415" s="32" t="s">
        <v>526</v>
      </c>
      <c r="D415" s="44"/>
      <c r="E415" s="44">
        <v>10000</v>
      </c>
      <c r="F415" s="44">
        <f>SUM(D415:E415)</f>
        <v>10000</v>
      </c>
    </row>
    <row r="416" spans="1:6" ht="12.75">
      <c r="A416" s="19"/>
      <c r="B416" s="20"/>
      <c r="C416" s="3"/>
      <c r="D416" s="44"/>
      <c r="E416" s="44"/>
      <c r="F416" s="44"/>
    </row>
    <row r="417" spans="1:6" ht="12.75">
      <c r="A417" s="19"/>
      <c r="B417" s="20"/>
      <c r="C417" s="5" t="s">
        <v>73</v>
      </c>
      <c r="D417" s="45">
        <f>SUM(D418:D418)</f>
        <v>2840000</v>
      </c>
      <c r="E417" s="45">
        <f>SUM(E418:E418)</f>
        <v>10000</v>
      </c>
      <c r="F417" s="45">
        <f>SUM(D417:E417)</f>
        <v>2850000</v>
      </c>
    </row>
    <row r="418" spans="1:6" ht="12.75">
      <c r="A418" s="19"/>
      <c r="B418" s="20"/>
      <c r="C418" s="3" t="s">
        <v>75</v>
      </c>
      <c r="D418" s="44">
        <v>2840000</v>
      </c>
      <c r="E418" s="44">
        <v>10000</v>
      </c>
      <c r="F418" s="44">
        <f>SUM(D418:E418)</f>
        <v>2850000</v>
      </c>
    </row>
    <row r="419" spans="1:6" ht="12.75">
      <c r="A419" s="19"/>
      <c r="B419" s="20"/>
      <c r="C419" s="3"/>
      <c r="D419" s="44"/>
      <c r="E419" s="44"/>
      <c r="F419" s="44"/>
    </row>
    <row r="420" spans="1:6" ht="25.5">
      <c r="A420" s="29" t="s">
        <v>367</v>
      </c>
      <c r="B420" s="26">
        <v>10402</v>
      </c>
      <c r="C420" s="31" t="s">
        <v>154</v>
      </c>
      <c r="D420" s="46"/>
      <c r="E420" s="46"/>
      <c r="F420" s="46"/>
    </row>
    <row r="421" spans="1:6" ht="12.75">
      <c r="A421" s="19"/>
      <c r="B421" s="20"/>
      <c r="C421" s="5" t="s">
        <v>72</v>
      </c>
      <c r="D421" s="45">
        <f>SUM(D422:D422)</f>
        <v>11720000</v>
      </c>
      <c r="E421" s="45">
        <f>SUM(E422:E422)</f>
        <v>0</v>
      </c>
      <c r="F421" s="45">
        <f>SUM(D421:E421)</f>
        <v>11720000</v>
      </c>
    </row>
    <row r="422" spans="1:6" ht="12.75">
      <c r="A422" s="19"/>
      <c r="B422" s="20"/>
      <c r="C422" s="3" t="s">
        <v>74</v>
      </c>
      <c r="D422" s="44">
        <v>11720000</v>
      </c>
      <c r="E422" s="44"/>
      <c r="F422" s="44">
        <f>SUM(D422:E422)</f>
        <v>11720000</v>
      </c>
    </row>
    <row r="423" spans="1:6" ht="12.75">
      <c r="A423" s="19"/>
      <c r="B423" s="20"/>
      <c r="C423" s="3"/>
      <c r="D423" s="44"/>
      <c r="E423" s="44"/>
      <c r="F423" s="44"/>
    </row>
    <row r="424" spans="1:6" ht="12.75">
      <c r="A424" s="19"/>
      <c r="B424" s="20"/>
      <c r="C424" s="5" t="s">
        <v>73</v>
      </c>
      <c r="D424" s="45">
        <f>SUM(D425:D425)</f>
        <v>11720000</v>
      </c>
      <c r="E424" s="45">
        <f>SUM(E425:E425)</f>
        <v>0</v>
      </c>
      <c r="F424" s="45">
        <f>SUM(D424:E424)</f>
        <v>11720000</v>
      </c>
    </row>
    <row r="425" spans="1:6" ht="12.75">
      <c r="A425" s="19"/>
      <c r="B425" s="20"/>
      <c r="C425" s="3" t="s">
        <v>75</v>
      </c>
      <c r="D425" s="44">
        <v>11720000</v>
      </c>
      <c r="E425" s="44"/>
      <c r="F425" s="44">
        <f>SUM(D425:E425)</f>
        <v>11720000</v>
      </c>
    </row>
    <row r="426" spans="1:6" ht="12.75">
      <c r="A426" s="19"/>
      <c r="B426" s="20"/>
      <c r="C426" s="3"/>
      <c r="D426" s="44"/>
      <c r="E426" s="44"/>
      <c r="F426" s="44"/>
    </row>
    <row r="427" spans="1:6" ht="12.75">
      <c r="A427" s="61" t="s">
        <v>368</v>
      </c>
      <c r="B427" s="26">
        <v>10500</v>
      </c>
      <c r="C427" s="27" t="s">
        <v>155</v>
      </c>
      <c r="D427" s="46"/>
      <c r="E427" s="46"/>
      <c r="F427" s="46"/>
    </row>
    <row r="428" spans="1:6" ht="12.75">
      <c r="A428" s="19"/>
      <c r="B428" s="20"/>
      <c r="C428" s="5" t="s">
        <v>72</v>
      </c>
      <c r="D428" s="45">
        <f>SUM(D429:D429)</f>
        <v>700000</v>
      </c>
      <c r="E428" s="45">
        <f>SUM(E429:E429)</f>
        <v>0</v>
      </c>
      <c r="F428" s="45">
        <f>SUM(D428:E428)</f>
        <v>700000</v>
      </c>
    </row>
    <row r="429" spans="1:6" ht="12.75">
      <c r="A429" s="19"/>
      <c r="B429" s="20"/>
      <c r="C429" s="3" t="s">
        <v>74</v>
      </c>
      <c r="D429" s="44">
        <v>700000</v>
      </c>
      <c r="E429" s="44"/>
      <c r="F429" s="44">
        <f>SUM(D429:E429)</f>
        <v>700000</v>
      </c>
    </row>
    <row r="430" spans="1:6" ht="12.75">
      <c r="A430" s="19"/>
      <c r="B430" s="20"/>
      <c r="C430" s="3"/>
      <c r="D430" s="44"/>
      <c r="E430" s="44"/>
      <c r="F430" s="44"/>
    </row>
    <row r="431" spans="1:6" ht="12.75">
      <c r="A431" s="19"/>
      <c r="B431" s="20"/>
      <c r="C431" s="5" t="s">
        <v>73</v>
      </c>
      <c r="D431" s="45">
        <f>SUM(D432:D432)</f>
        <v>700000</v>
      </c>
      <c r="E431" s="45">
        <f>SUM(E432:E432)</f>
        <v>0</v>
      </c>
      <c r="F431" s="45">
        <f>SUM(D431:E431)</f>
        <v>700000</v>
      </c>
    </row>
    <row r="432" spans="1:6" ht="12.75">
      <c r="A432" s="19"/>
      <c r="B432" s="20"/>
      <c r="C432" s="3" t="s">
        <v>75</v>
      </c>
      <c r="D432" s="44">
        <v>700000</v>
      </c>
      <c r="E432" s="44"/>
      <c r="F432" s="44">
        <f>SUM(D432:E432)</f>
        <v>700000</v>
      </c>
    </row>
    <row r="433" spans="1:6" ht="12.75">
      <c r="A433" s="19"/>
      <c r="B433" s="20"/>
      <c r="C433" s="3"/>
      <c r="D433" s="44"/>
      <c r="E433" s="44"/>
      <c r="F433" s="44"/>
    </row>
    <row r="434" spans="1:6" ht="38.25">
      <c r="A434" s="29" t="s">
        <v>369</v>
      </c>
      <c r="B434" s="26">
        <v>10700</v>
      </c>
      <c r="C434" s="31" t="s">
        <v>156</v>
      </c>
      <c r="D434" s="46"/>
      <c r="E434" s="46"/>
      <c r="F434" s="46"/>
    </row>
    <row r="435" spans="1:6" ht="12.75">
      <c r="A435" s="19"/>
      <c r="B435" s="20"/>
      <c r="C435" s="5" t="s">
        <v>72</v>
      </c>
      <c r="D435" s="45">
        <f>SUM(D436:D437)</f>
        <v>1868000</v>
      </c>
      <c r="E435" s="45">
        <f>SUM(E436:E437)</f>
        <v>24000</v>
      </c>
      <c r="F435" s="45">
        <f>SUM(D435:E435)</f>
        <v>1892000</v>
      </c>
    </row>
    <row r="436" spans="1:6" ht="12.75">
      <c r="A436" s="19"/>
      <c r="B436" s="20"/>
      <c r="C436" s="3" t="s">
        <v>74</v>
      </c>
      <c r="D436" s="44">
        <v>1868000</v>
      </c>
      <c r="E436" s="44"/>
      <c r="F436" s="44">
        <f>SUM(D436:E436)</f>
        <v>1868000</v>
      </c>
    </row>
    <row r="437" spans="1:6" ht="12.75">
      <c r="A437" s="19"/>
      <c r="B437" s="20"/>
      <c r="C437" s="32" t="s">
        <v>526</v>
      </c>
      <c r="D437" s="44"/>
      <c r="E437" s="44">
        <v>24000</v>
      </c>
      <c r="F437" s="44">
        <f>SUM(D437:E437)</f>
        <v>24000</v>
      </c>
    </row>
    <row r="438" spans="1:6" ht="12.75">
      <c r="A438" s="19"/>
      <c r="B438" s="20"/>
      <c r="C438" s="3"/>
      <c r="D438" s="44"/>
      <c r="E438" s="44"/>
      <c r="F438" s="44"/>
    </row>
    <row r="439" spans="1:6" ht="12.75">
      <c r="A439" s="19"/>
      <c r="B439" s="20"/>
      <c r="C439" s="5" t="s">
        <v>73</v>
      </c>
      <c r="D439" s="45">
        <f>SUM(D440:D440)</f>
        <v>1868000</v>
      </c>
      <c r="E439" s="45">
        <f>SUM(E440:E440)</f>
        <v>24000</v>
      </c>
      <c r="F439" s="45">
        <f>SUM(D439:E439)</f>
        <v>1892000</v>
      </c>
    </row>
    <row r="440" spans="1:6" ht="12.75">
      <c r="A440" s="19"/>
      <c r="B440" s="20"/>
      <c r="C440" s="3" t="s">
        <v>75</v>
      </c>
      <c r="D440" s="44">
        <v>1868000</v>
      </c>
      <c r="E440" s="44">
        <v>24000</v>
      </c>
      <c r="F440" s="44">
        <f>SUM(D440:E440)</f>
        <v>1892000</v>
      </c>
    </row>
    <row r="441" spans="1:6" ht="12.75">
      <c r="A441" s="19"/>
      <c r="B441" s="20"/>
      <c r="C441" s="3"/>
      <c r="D441" s="44"/>
      <c r="E441" s="44"/>
      <c r="F441" s="44"/>
    </row>
    <row r="442" spans="1:6" ht="12.75">
      <c r="A442" s="29" t="s">
        <v>370</v>
      </c>
      <c r="B442" s="26">
        <v>10701</v>
      </c>
      <c r="C442" s="27" t="s">
        <v>157</v>
      </c>
      <c r="D442" s="46"/>
      <c r="E442" s="46"/>
      <c r="F442" s="46"/>
    </row>
    <row r="443" spans="1:6" ht="12.75">
      <c r="A443" s="19"/>
      <c r="B443" s="20"/>
      <c r="C443" s="5" t="s">
        <v>72</v>
      </c>
      <c r="D443" s="45">
        <f>SUM(D444:D444)</f>
        <v>11292000</v>
      </c>
      <c r="E443" s="45">
        <f>SUM(E444:E444)</f>
        <v>0</v>
      </c>
      <c r="F443" s="45">
        <f>SUM(D443:E443)</f>
        <v>11292000</v>
      </c>
    </row>
    <row r="444" spans="1:6" ht="12.75">
      <c r="A444" s="19"/>
      <c r="B444" s="20"/>
      <c r="C444" s="3" t="s">
        <v>74</v>
      </c>
      <c r="D444" s="44">
        <v>11292000</v>
      </c>
      <c r="E444" s="44"/>
      <c r="F444" s="44">
        <f>SUM(D444:E444)</f>
        <v>11292000</v>
      </c>
    </row>
    <row r="445" spans="1:6" ht="25.5">
      <c r="A445" s="19"/>
      <c r="B445" s="20"/>
      <c r="C445" s="32" t="s">
        <v>539</v>
      </c>
      <c r="D445" s="44">
        <v>11292000</v>
      </c>
      <c r="E445" s="44"/>
      <c r="F445" s="44">
        <f>SUM(D445:E445)</f>
        <v>11292000</v>
      </c>
    </row>
    <row r="446" spans="1:6" ht="12.75">
      <c r="A446" s="19"/>
      <c r="B446" s="20"/>
      <c r="C446" s="3"/>
      <c r="D446" s="44"/>
      <c r="E446" s="44"/>
      <c r="F446" s="44"/>
    </row>
    <row r="447" spans="1:6" ht="12.75">
      <c r="A447" s="19"/>
      <c r="B447" s="20"/>
      <c r="C447" s="5" t="s">
        <v>73</v>
      </c>
      <c r="D447" s="45">
        <f>SUM(D448:D448)</f>
        <v>11292000</v>
      </c>
      <c r="E447" s="45">
        <f>SUM(E448:E448)</f>
        <v>0</v>
      </c>
      <c r="F447" s="45">
        <f>SUM(D447:E447)</f>
        <v>11292000</v>
      </c>
    </row>
    <row r="448" spans="1:6" ht="12.75">
      <c r="A448" s="19"/>
      <c r="B448" s="20"/>
      <c r="C448" s="3" t="s">
        <v>75</v>
      </c>
      <c r="D448" s="44">
        <v>11292000</v>
      </c>
      <c r="E448" s="44"/>
      <c r="F448" s="44">
        <f>SUM(D448:E448)</f>
        <v>11292000</v>
      </c>
    </row>
    <row r="449" spans="1:6" ht="12.75">
      <c r="A449" s="19"/>
      <c r="B449" s="20"/>
      <c r="C449" s="3"/>
      <c r="D449" s="44"/>
      <c r="E449" s="44"/>
      <c r="F449" s="44"/>
    </row>
    <row r="450" spans="1:6" ht="12.75">
      <c r="A450" s="29" t="s">
        <v>371</v>
      </c>
      <c r="B450" s="26">
        <v>10702</v>
      </c>
      <c r="C450" s="27" t="s">
        <v>501</v>
      </c>
      <c r="D450" s="46"/>
      <c r="E450" s="46"/>
      <c r="F450" s="46"/>
    </row>
    <row r="451" spans="1:6" ht="12.75">
      <c r="A451" s="19"/>
      <c r="B451" s="20"/>
      <c r="C451" s="5" t="s">
        <v>72</v>
      </c>
      <c r="D451" s="45">
        <f>SUM(D452:D452)</f>
        <v>2615000</v>
      </c>
      <c r="E451" s="45">
        <f>SUM(E452:E452)</f>
        <v>0</v>
      </c>
      <c r="F451" s="45">
        <f>SUM(D451:E451)</f>
        <v>2615000</v>
      </c>
    </row>
    <row r="452" spans="1:6" ht="12.75">
      <c r="A452" s="19"/>
      <c r="B452" s="20"/>
      <c r="C452" s="3" t="s">
        <v>74</v>
      </c>
      <c r="D452" s="44">
        <f>2575000+40000</f>
        <v>2615000</v>
      </c>
      <c r="E452" s="44"/>
      <c r="F452" s="44">
        <f>SUM(D452:E452)</f>
        <v>2615000</v>
      </c>
    </row>
    <row r="453" spans="1:6" ht="12.75">
      <c r="A453" s="19"/>
      <c r="B453" s="20"/>
      <c r="C453" s="3"/>
      <c r="D453" s="44"/>
      <c r="E453" s="44"/>
      <c r="F453" s="44"/>
    </row>
    <row r="454" spans="1:6" ht="12.75">
      <c r="A454" s="19"/>
      <c r="B454" s="20"/>
      <c r="C454" s="5" t="s">
        <v>73</v>
      </c>
      <c r="D454" s="45">
        <f>SUM(D455:D455)</f>
        <v>2615000</v>
      </c>
      <c r="E454" s="45">
        <f>SUM(E455:E455)</f>
        <v>0</v>
      </c>
      <c r="F454" s="45">
        <f>SUM(D454:E454)</f>
        <v>2615000</v>
      </c>
    </row>
    <row r="455" spans="1:6" ht="12.75">
      <c r="A455" s="19"/>
      <c r="B455" s="20"/>
      <c r="C455" s="3" t="s">
        <v>75</v>
      </c>
      <c r="D455" s="44">
        <f>2575000+40000</f>
        <v>2615000</v>
      </c>
      <c r="E455" s="44"/>
      <c r="F455" s="44">
        <f>SUM(D455:E455)</f>
        <v>2615000</v>
      </c>
    </row>
    <row r="456" spans="1:6" ht="12.75">
      <c r="A456" s="19"/>
      <c r="B456" s="20"/>
      <c r="C456" s="3"/>
      <c r="D456" s="44"/>
      <c r="E456" s="44"/>
      <c r="F456" s="44"/>
    </row>
    <row r="457" spans="1:6" ht="12.75">
      <c r="A457" s="28" t="s">
        <v>372</v>
      </c>
      <c r="B457" s="22"/>
      <c r="C457" s="5" t="s">
        <v>158</v>
      </c>
      <c r="D457" s="44"/>
      <c r="E457" s="44"/>
      <c r="F457" s="44"/>
    </row>
    <row r="458" spans="1:6" ht="12.75">
      <c r="A458" s="30"/>
      <c r="B458" s="20"/>
      <c r="C458" s="5" t="s">
        <v>72</v>
      </c>
      <c r="D458" s="45">
        <f>SUM(D464,D472,D480,D489,D497,D506,D514,D521,D528,D535,D544,D552,D559,D567,D575,D584,D591)</f>
        <v>169248400</v>
      </c>
      <c r="E458" s="45">
        <f>SUM(E464,E480,E489,E497,E506,E514,E521,E528,E535,E544,E551,E557,E565)</f>
        <v>0</v>
      </c>
      <c r="F458" s="45">
        <f>SUM(D458:E458)</f>
        <v>169248400</v>
      </c>
    </row>
    <row r="459" spans="1:6" ht="12.75">
      <c r="A459" s="30"/>
      <c r="B459" s="20"/>
      <c r="C459" s="5" t="s">
        <v>73</v>
      </c>
      <c r="D459" s="45">
        <f>SUM(D460:D461)</f>
        <v>169248400</v>
      </c>
      <c r="E459" s="45">
        <f>SUM(E460:E461)</f>
        <v>0</v>
      </c>
      <c r="F459" s="45">
        <f>SUM(D459:E459)</f>
        <v>169248400</v>
      </c>
    </row>
    <row r="460" spans="1:6" ht="12.75">
      <c r="A460" s="30"/>
      <c r="B460" s="20"/>
      <c r="C460" s="3" t="s">
        <v>68</v>
      </c>
      <c r="D460" s="44">
        <f>SUM(D468,D476,D485,D493,D502,D510,D518,D525,D532,D540,D548,D556,D563,D571,D579,D595)</f>
        <v>92453300</v>
      </c>
      <c r="E460" s="44">
        <f>SUM(E468,E485,E493,E502,E510,E518,E525,E532,E540,E548,E555,E562,E569,E577)</f>
        <v>0</v>
      </c>
      <c r="F460" s="44">
        <f>SUM(D460:E460)</f>
        <v>92453300</v>
      </c>
    </row>
    <row r="461" spans="1:6" ht="12.75">
      <c r="A461" s="30"/>
      <c r="B461" s="20"/>
      <c r="C461" s="3" t="s">
        <v>76</v>
      </c>
      <c r="D461" s="44">
        <f>SUM(D486,D494,D511,D541,D564,D572,D580,D588,D596)</f>
        <v>76795100</v>
      </c>
      <c r="E461" s="44">
        <f>SUM(E460,E486,E494,E511,E541,E564,E572,E588,E596)</f>
        <v>0</v>
      </c>
      <c r="F461" s="44">
        <f>SUM(D461:E461)</f>
        <v>76795100</v>
      </c>
    </row>
    <row r="462" spans="1:6" ht="12.75">
      <c r="A462" s="28" t="s">
        <v>373</v>
      </c>
      <c r="B462" s="20"/>
      <c r="C462" s="5" t="s">
        <v>4</v>
      </c>
      <c r="D462" s="45">
        <f>SUM(D467)</f>
        <v>5761000</v>
      </c>
      <c r="E462" s="45">
        <f>SUM(E467)</f>
        <v>0</v>
      </c>
      <c r="F462" s="45">
        <f>SUM(D462:E462)</f>
        <v>5761000</v>
      </c>
    </row>
    <row r="463" spans="1:6" ht="12.75">
      <c r="A463" s="29" t="s">
        <v>374</v>
      </c>
      <c r="B463" s="26" t="s">
        <v>83</v>
      </c>
      <c r="C463" s="27" t="s">
        <v>95</v>
      </c>
      <c r="D463" s="46"/>
      <c r="E463" s="46"/>
      <c r="F463" s="46"/>
    </row>
    <row r="464" spans="1:6" ht="12.75">
      <c r="A464" s="19"/>
      <c r="B464" s="20"/>
      <c r="C464" s="5" t="s">
        <v>72</v>
      </c>
      <c r="D464" s="45">
        <f>SUM(D465)</f>
        <v>5761000</v>
      </c>
      <c r="E464" s="45">
        <f>SUM(E465)</f>
        <v>0</v>
      </c>
      <c r="F464" s="45">
        <f>SUM(D464:E464)</f>
        <v>5761000</v>
      </c>
    </row>
    <row r="465" spans="1:6" ht="12.75">
      <c r="A465" s="19"/>
      <c r="B465" s="20"/>
      <c r="C465" s="3" t="s">
        <v>74</v>
      </c>
      <c r="D465" s="44">
        <v>5761000</v>
      </c>
      <c r="E465" s="44"/>
      <c r="F465" s="44">
        <f>SUM(D465:E465)</f>
        <v>5761000</v>
      </c>
    </row>
    <row r="466" spans="1:6" ht="12.75">
      <c r="A466" s="19"/>
      <c r="B466" s="20"/>
      <c r="C466" s="3"/>
      <c r="D466" s="44"/>
      <c r="E466" s="44"/>
      <c r="F466" s="44"/>
    </row>
    <row r="467" spans="1:6" ht="12.75">
      <c r="A467" s="19"/>
      <c r="B467" s="20"/>
      <c r="C467" s="5" t="s">
        <v>73</v>
      </c>
      <c r="D467" s="45">
        <f>SUM(D468:D468)</f>
        <v>5761000</v>
      </c>
      <c r="E467" s="45">
        <f>SUM(E468:E468)</f>
        <v>0</v>
      </c>
      <c r="F467" s="45">
        <f>SUM(D467:E467)</f>
        <v>5761000</v>
      </c>
    </row>
    <row r="468" spans="1:6" ht="12.75">
      <c r="A468" s="19"/>
      <c r="B468" s="20"/>
      <c r="C468" s="3" t="s">
        <v>75</v>
      </c>
      <c r="D468" s="44">
        <v>5761000</v>
      </c>
      <c r="E468" s="44"/>
      <c r="F468" s="44">
        <f>SUM(D468:E468)</f>
        <v>5761000</v>
      </c>
    </row>
    <row r="469" spans="1:6" ht="12.75">
      <c r="A469" s="19"/>
      <c r="B469" s="20"/>
      <c r="C469" s="3"/>
      <c r="D469" s="44"/>
      <c r="E469" s="44"/>
      <c r="F469" s="44"/>
    </row>
    <row r="470" spans="1:6" ht="12.75">
      <c r="A470" s="28" t="s">
        <v>375</v>
      </c>
      <c r="B470" s="20"/>
      <c r="C470" s="5" t="s">
        <v>35</v>
      </c>
      <c r="D470" s="45">
        <f>SUM(D475)</f>
        <v>450000</v>
      </c>
      <c r="E470" s="45">
        <f>SUM(E475)</f>
        <v>0</v>
      </c>
      <c r="F470" s="45">
        <f>SUM(D470:E470)</f>
        <v>450000</v>
      </c>
    </row>
    <row r="471" spans="1:6" ht="12.75">
      <c r="A471" s="29" t="s">
        <v>376</v>
      </c>
      <c r="B471" s="26" t="s">
        <v>159</v>
      </c>
      <c r="C471" s="31" t="s">
        <v>533</v>
      </c>
      <c r="D471" s="46"/>
      <c r="E471" s="46"/>
      <c r="F471" s="46"/>
    </row>
    <row r="472" spans="1:6" ht="12.75">
      <c r="A472" s="19"/>
      <c r="B472" s="20"/>
      <c r="C472" s="5" t="s">
        <v>72</v>
      </c>
      <c r="D472" s="45">
        <f>SUM(D473)</f>
        <v>450000</v>
      </c>
      <c r="E472" s="45">
        <f>SUM(E473)</f>
        <v>0</v>
      </c>
      <c r="F472" s="45">
        <f>SUM(D472:E472)</f>
        <v>450000</v>
      </c>
    </row>
    <row r="473" spans="1:6" ht="12.75">
      <c r="A473" s="19"/>
      <c r="B473" s="20"/>
      <c r="C473" s="3" t="s">
        <v>74</v>
      </c>
      <c r="D473" s="44">
        <v>450000</v>
      </c>
      <c r="E473" s="44"/>
      <c r="F473" s="44">
        <f>SUM(D473:E473)</f>
        <v>450000</v>
      </c>
    </row>
    <row r="474" spans="1:6" ht="12.75">
      <c r="A474" s="19"/>
      <c r="B474" s="20"/>
      <c r="C474" s="3"/>
      <c r="D474" s="44"/>
      <c r="E474" s="44"/>
      <c r="F474" s="44"/>
    </row>
    <row r="475" spans="1:6" ht="12.75">
      <c r="A475" s="19"/>
      <c r="B475" s="20"/>
      <c r="C475" s="5" t="s">
        <v>73</v>
      </c>
      <c r="D475" s="45">
        <f>SUM(D476:D476)</f>
        <v>450000</v>
      </c>
      <c r="E475" s="45">
        <f>SUM(E476:E476)</f>
        <v>0</v>
      </c>
      <c r="F475" s="45">
        <f>SUM(D475:E475)</f>
        <v>450000</v>
      </c>
    </row>
    <row r="476" spans="1:6" ht="12.75">
      <c r="A476" s="19"/>
      <c r="B476" s="20"/>
      <c r="C476" s="3" t="s">
        <v>75</v>
      </c>
      <c r="D476" s="44">
        <v>450000</v>
      </c>
      <c r="E476" s="44"/>
      <c r="F476" s="44">
        <f>SUM(D476:E476)</f>
        <v>450000</v>
      </c>
    </row>
    <row r="477" spans="1:6" ht="12.75">
      <c r="A477" s="19"/>
      <c r="B477" s="20"/>
      <c r="C477" s="3"/>
      <c r="D477" s="44"/>
      <c r="E477" s="44"/>
      <c r="F477" s="44"/>
    </row>
    <row r="478" spans="1:6" ht="12.75">
      <c r="A478" s="28" t="s">
        <v>377</v>
      </c>
      <c r="B478" s="22"/>
      <c r="C478" s="5" t="s">
        <v>5</v>
      </c>
      <c r="D478" s="45">
        <f>SUM(D484,D492,D501)</f>
        <v>93240200</v>
      </c>
      <c r="E478" s="45">
        <f>SUM(E484,E492,E501)</f>
        <v>0</v>
      </c>
      <c r="F478" s="45">
        <f>SUM(D478:E478)</f>
        <v>93240200</v>
      </c>
    </row>
    <row r="479" spans="1:6" ht="15.75" customHeight="1">
      <c r="A479" s="29" t="s">
        <v>378</v>
      </c>
      <c r="B479" s="26" t="s">
        <v>160</v>
      </c>
      <c r="C479" s="31" t="s">
        <v>165</v>
      </c>
      <c r="D479" s="46"/>
      <c r="E479" s="46"/>
      <c r="F479" s="46"/>
    </row>
    <row r="480" spans="1:6" ht="12.75">
      <c r="A480" s="19"/>
      <c r="B480" s="20"/>
      <c r="C480" s="5" t="s">
        <v>72</v>
      </c>
      <c r="D480" s="45">
        <f>SUM(D481)</f>
        <v>63752100</v>
      </c>
      <c r="E480" s="45">
        <f>SUM(E481)</f>
        <v>0</v>
      </c>
      <c r="F480" s="45">
        <f>SUM(D480:E480)</f>
        <v>63752100</v>
      </c>
    </row>
    <row r="481" spans="1:6" ht="12.75">
      <c r="A481" s="19"/>
      <c r="B481" s="20"/>
      <c r="C481" s="3" t="s">
        <v>74</v>
      </c>
      <c r="D481" s="44">
        <f>61222000-1000000+3530100</f>
        <v>63752100</v>
      </c>
      <c r="E481" s="44"/>
      <c r="F481" s="44">
        <f>SUM(D481:E481)</f>
        <v>63752100</v>
      </c>
    </row>
    <row r="482" spans="1:6" ht="25.5">
      <c r="A482" s="19"/>
      <c r="B482" s="20"/>
      <c r="C482" s="32" t="s">
        <v>536</v>
      </c>
      <c r="D482" s="44">
        <v>1786000</v>
      </c>
      <c r="E482" s="44"/>
      <c r="F482" s="44">
        <f>SUM(D482:E482)</f>
        <v>1786000</v>
      </c>
    </row>
    <row r="483" spans="1:6" ht="12.75">
      <c r="A483" s="19"/>
      <c r="B483" s="20"/>
      <c r="C483" s="3"/>
      <c r="D483" s="44"/>
      <c r="E483" s="44"/>
      <c r="F483" s="44"/>
    </row>
    <row r="484" spans="1:6" ht="12.75">
      <c r="A484" s="19"/>
      <c r="B484" s="20"/>
      <c r="C484" s="5" t="s">
        <v>73</v>
      </c>
      <c r="D484" s="45">
        <f>SUM(D485:D486)</f>
        <v>63752100</v>
      </c>
      <c r="E484" s="45">
        <f>SUM(E485:E486)</f>
        <v>0</v>
      </c>
      <c r="F484" s="45">
        <f>SUM(D484:E484)</f>
        <v>63752100</v>
      </c>
    </row>
    <row r="485" spans="1:6" ht="12.75">
      <c r="A485" s="19"/>
      <c r="B485" s="20"/>
      <c r="C485" s="3" t="s">
        <v>75</v>
      </c>
      <c r="D485" s="44">
        <v>10207000</v>
      </c>
      <c r="E485" s="44"/>
      <c r="F485" s="44">
        <f>SUM(D485:E485)</f>
        <v>10207000</v>
      </c>
    </row>
    <row r="486" spans="1:6" ht="12.75">
      <c r="A486" s="19"/>
      <c r="B486" s="20"/>
      <c r="C486" s="3" t="s">
        <v>77</v>
      </c>
      <c r="D486" s="44">
        <f>48015000+2000000+3530100</f>
        <v>53545100</v>
      </c>
      <c r="E486" s="44"/>
      <c r="F486" s="44">
        <f>SUM(D486:E486)</f>
        <v>53545100</v>
      </c>
    </row>
    <row r="487" spans="1:6" ht="12.75">
      <c r="A487" s="19"/>
      <c r="B487" s="20"/>
      <c r="C487" s="3"/>
      <c r="D487" s="44"/>
      <c r="E487" s="44"/>
      <c r="F487" s="44"/>
    </row>
    <row r="488" spans="1:6" ht="12.75">
      <c r="A488" s="29" t="s">
        <v>379</v>
      </c>
      <c r="B488" s="26" t="s">
        <v>163</v>
      </c>
      <c r="C488" s="31" t="s">
        <v>161</v>
      </c>
      <c r="D488" s="46"/>
      <c r="E488" s="46"/>
      <c r="F488" s="46"/>
    </row>
    <row r="489" spans="1:6" ht="12.75">
      <c r="A489" s="19"/>
      <c r="B489" s="20"/>
      <c r="C489" s="5" t="s">
        <v>72</v>
      </c>
      <c r="D489" s="45">
        <f>SUM(D490:D490)</f>
        <v>9804000</v>
      </c>
      <c r="E489" s="45">
        <f>SUM(E490:E490)</f>
        <v>0</v>
      </c>
      <c r="F489" s="45">
        <f>SUM(D489:E489)</f>
        <v>9804000</v>
      </c>
    </row>
    <row r="490" spans="1:6" ht="12.75">
      <c r="A490" s="19"/>
      <c r="B490" s="20"/>
      <c r="C490" s="3" t="s">
        <v>74</v>
      </c>
      <c r="D490" s="44">
        <v>9804000</v>
      </c>
      <c r="E490" s="44"/>
      <c r="F490" s="44">
        <f>SUM(D490:E490)</f>
        <v>9804000</v>
      </c>
    </row>
    <row r="491" spans="1:6" ht="12.75">
      <c r="A491" s="19"/>
      <c r="B491" s="20"/>
      <c r="C491" s="3"/>
      <c r="D491" s="44"/>
      <c r="E491" s="44"/>
      <c r="F491" s="44"/>
    </row>
    <row r="492" spans="1:6" ht="12.75">
      <c r="A492" s="19"/>
      <c r="B492" s="20"/>
      <c r="C492" s="5" t="s">
        <v>73</v>
      </c>
      <c r="D492" s="45">
        <f>SUM(D493:D494)</f>
        <v>9804000</v>
      </c>
      <c r="E492" s="45">
        <f>SUM(E493:E494)</f>
        <v>0</v>
      </c>
      <c r="F492" s="45">
        <f>SUM(D492:E492)</f>
        <v>9804000</v>
      </c>
    </row>
    <row r="493" spans="1:6" ht="12.75">
      <c r="A493" s="19"/>
      <c r="B493" s="20"/>
      <c r="C493" s="3" t="s">
        <v>75</v>
      </c>
      <c r="D493" s="44">
        <v>8504000</v>
      </c>
      <c r="E493" s="44"/>
      <c r="F493" s="44">
        <f>SUM(D493:E493)</f>
        <v>8504000</v>
      </c>
    </row>
    <row r="494" spans="1:6" ht="12.75">
      <c r="A494" s="19"/>
      <c r="B494" s="20"/>
      <c r="C494" s="3" t="s">
        <v>77</v>
      </c>
      <c r="D494" s="44">
        <v>1300000</v>
      </c>
      <c r="E494" s="44"/>
      <c r="F494" s="44">
        <f>SUM(D494:E494)</f>
        <v>1300000</v>
      </c>
    </row>
    <row r="495" spans="1:6" ht="12.75">
      <c r="A495" s="19"/>
      <c r="B495" s="20"/>
      <c r="C495" s="3"/>
      <c r="D495" s="44"/>
      <c r="E495" s="44"/>
      <c r="F495" s="44"/>
    </row>
    <row r="496" spans="1:6" ht="12.75">
      <c r="A496" s="29" t="s">
        <v>380</v>
      </c>
      <c r="B496" s="26" t="s">
        <v>164</v>
      </c>
      <c r="C496" s="31" t="s">
        <v>162</v>
      </c>
      <c r="D496" s="46"/>
      <c r="E496" s="46"/>
      <c r="F496" s="46"/>
    </row>
    <row r="497" spans="1:6" ht="12.75">
      <c r="A497" s="19"/>
      <c r="B497" s="20"/>
      <c r="C497" s="5" t="s">
        <v>72</v>
      </c>
      <c r="D497" s="45">
        <f>SUM(D498:D498)</f>
        <v>19684100</v>
      </c>
      <c r="E497" s="45">
        <f>SUM(E498:E498)</f>
        <v>0</v>
      </c>
      <c r="F497" s="45">
        <f>SUM(D497:E497)</f>
        <v>19684100</v>
      </c>
    </row>
    <row r="498" spans="1:6" ht="12.75">
      <c r="A498" s="19"/>
      <c r="B498" s="20"/>
      <c r="C498" s="3" t="s">
        <v>74</v>
      </c>
      <c r="D498" s="44">
        <v>19684100</v>
      </c>
      <c r="E498" s="44"/>
      <c r="F498" s="44">
        <f>SUM(D498:E498)</f>
        <v>19684100</v>
      </c>
    </row>
    <row r="499" spans="1:6" ht="25.5">
      <c r="A499" s="19"/>
      <c r="B499" s="20"/>
      <c r="C499" s="32" t="s">
        <v>536</v>
      </c>
      <c r="D499" s="44">
        <v>7519000</v>
      </c>
      <c r="E499" s="44"/>
      <c r="F499" s="44">
        <f>SUM(D499:E499)</f>
        <v>7519000</v>
      </c>
    </row>
    <row r="500" spans="1:8" ht="12.75">
      <c r="A500" s="19"/>
      <c r="B500" s="20"/>
      <c r="C500" s="3"/>
      <c r="D500" s="44"/>
      <c r="E500" s="44"/>
      <c r="F500" s="44"/>
      <c r="H500" s="50"/>
    </row>
    <row r="501" spans="1:6" ht="12.75">
      <c r="A501" s="19"/>
      <c r="B501" s="20"/>
      <c r="C501" s="5" t="s">
        <v>73</v>
      </c>
      <c r="D501" s="45">
        <f>SUM(D502:D502)</f>
        <v>19684100</v>
      </c>
      <c r="E501" s="45">
        <f>SUM(E502:E502)</f>
        <v>0</v>
      </c>
      <c r="F501" s="45">
        <f>SUM(D501:E501)</f>
        <v>19684100</v>
      </c>
    </row>
    <row r="502" spans="1:6" ht="12.75">
      <c r="A502" s="19"/>
      <c r="B502" s="20"/>
      <c r="C502" s="3" t="s">
        <v>75</v>
      </c>
      <c r="D502" s="44">
        <v>19684100</v>
      </c>
      <c r="E502" s="44"/>
      <c r="F502" s="44">
        <f>SUM(D502:E502)</f>
        <v>19684100</v>
      </c>
    </row>
    <row r="503" spans="1:6" ht="12.75">
      <c r="A503" s="19"/>
      <c r="B503" s="20"/>
      <c r="C503" s="3"/>
      <c r="D503" s="44"/>
      <c r="E503" s="44"/>
      <c r="F503" s="44"/>
    </row>
    <row r="504" spans="1:6" ht="12.75">
      <c r="A504" s="28" t="s">
        <v>381</v>
      </c>
      <c r="B504" s="22"/>
      <c r="C504" s="5" t="s">
        <v>6</v>
      </c>
      <c r="D504" s="48">
        <f>SUM(D509,D517,D524,D531,D539,D547)</f>
        <v>38501200</v>
      </c>
      <c r="E504" s="48">
        <f>SUM(E509,E517,E524,E531,E539,E547)</f>
        <v>0</v>
      </c>
      <c r="F504" s="48">
        <f>SUM(D504:E504)</f>
        <v>38501200</v>
      </c>
    </row>
    <row r="505" spans="1:6" ht="12.75">
      <c r="A505" s="29" t="s">
        <v>382</v>
      </c>
      <c r="B505" s="26" t="s">
        <v>166</v>
      </c>
      <c r="C505" s="31" t="s">
        <v>167</v>
      </c>
      <c r="D505" s="46"/>
      <c r="E505" s="46"/>
      <c r="F505" s="46"/>
    </row>
    <row r="506" spans="1:6" ht="12.75">
      <c r="A506" s="19"/>
      <c r="B506" s="20"/>
      <c r="C506" s="5" t="s">
        <v>72</v>
      </c>
      <c r="D506" s="45">
        <v>2100000</v>
      </c>
      <c r="E506" s="45">
        <f>SUM(E507:E507)</f>
        <v>0</v>
      </c>
      <c r="F506" s="45">
        <f>SUM(D506:E506)</f>
        <v>2100000</v>
      </c>
    </row>
    <row r="507" spans="1:6" ht="12.75">
      <c r="A507" s="19"/>
      <c r="B507" s="20"/>
      <c r="C507" s="3" t="s">
        <v>74</v>
      </c>
      <c r="D507" s="44">
        <v>2100000</v>
      </c>
      <c r="E507" s="44"/>
      <c r="F507" s="44">
        <f>SUM(D507:E507)</f>
        <v>2100000</v>
      </c>
    </row>
    <row r="508" spans="1:6" ht="12.75">
      <c r="A508" s="19"/>
      <c r="B508" s="20"/>
      <c r="C508" s="3"/>
      <c r="D508" s="44"/>
      <c r="E508" s="44"/>
      <c r="F508" s="44"/>
    </row>
    <row r="509" spans="1:6" ht="12.75">
      <c r="A509" s="19"/>
      <c r="B509" s="20"/>
      <c r="C509" s="5" t="s">
        <v>73</v>
      </c>
      <c r="D509" s="45">
        <f>SUM(D510:D511)</f>
        <v>2100000</v>
      </c>
      <c r="E509" s="45">
        <f>SUM(E510:E511)</f>
        <v>0</v>
      </c>
      <c r="F509" s="45">
        <f>SUM(D509:E509)</f>
        <v>2100000</v>
      </c>
    </row>
    <row r="510" spans="1:6" ht="12.75">
      <c r="A510" s="19"/>
      <c r="B510" s="20"/>
      <c r="C510" s="3" t="s">
        <v>75</v>
      </c>
      <c r="D510" s="44">
        <v>1100000</v>
      </c>
      <c r="E510" s="44"/>
      <c r="F510" s="44">
        <f>SUM(D510:E510)</f>
        <v>1100000</v>
      </c>
    </row>
    <row r="511" spans="1:6" ht="12.75">
      <c r="A511" s="19"/>
      <c r="B511" s="20"/>
      <c r="C511" s="3" t="s">
        <v>77</v>
      </c>
      <c r="D511" s="44">
        <v>1000000</v>
      </c>
      <c r="E511" s="44"/>
      <c r="F511" s="44">
        <f>SUM(D511:E511)</f>
        <v>1000000</v>
      </c>
    </row>
    <row r="512" spans="1:6" ht="12.75">
      <c r="A512" s="19"/>
      <c r="B512" s="20"/>
      <c r="C512" s="3"/>
      <c r="D512" s="44"/>
      <c r="E512" s="44"/>
      <c r="F512" s="44"/>
    </row>
    <row r="513" spans="1:6" ht="12.75">
      <c r="A513" s="29" t="s">
        <v>383</v>
      </c>
      <c r="B513" s="26" t="s">
        <v>166</v>
      </c>
      <c r="C513" s="31" t="s">
        <v>168</v>
      </c>
      <c r="D513" s="46"/>
      <c r="E513" s="46"/>
      <c r="F513" s="46"/>
    </row>
    <row r="514" spans="1:6" ht="12.75">
      <c r="A514" s="19"/>
      <c r="B514" s="20"/>
      <c r="C514" s="5" t="s">
        <v>72</v>
      </c>
      <c r="D514" s="45">
        <f>SUM(D515:D515)</f>
        <v>1208300</v>
      </c>
      <c r="E514" s="45">
        <f>SUM(E515:E515)</f>
        <v>0</v>
      </c>
      <c r="F514" s="45">
        <f>SUM(D514:E514)</f>
        <v>1208300</v>
      </c>
    </row>
    <row r="515" spans="1:6" ht="12.75">
      <c r="A515" s="19"/>
      <c r="B515" s="20"/>
      <c r="C515" s="3" t="s">
        <v>74</v>
      </c>
      <c r="D515" s="44">
        <v>1208300</v>
      </c>
      <c r="E515" s="44"/>
      <c r="F515" s="44">
        <f>SUM(D515:E515)</f>
        <v>1208300</v>
      </c>
    </row>
    <row r="516" spans="1:6" ht="12.75">
      <c r="A516" s="19"/>
      <c r="B516" s="20"/>
      <c r="C516" s="3"/>
      <c r="D516" s="44"/>
      <c r="E516" s="44"/>
      <c r="F516" s="44"/>
    </row>
    <row r="517" spans="1:6" ht="12.75">
      <c r="A517" s="19"/>
      <c r="B517" s="20"/>
      <c r="C517" s="5" t="s">
        <v>73</v>
      </c>
      <c r="D517" s="45">
        <f>SUM(D518:D518)</f>
        <v>1208300</v>
      </c>
      <c r="E517" s="45">
        <f>SUM(E518:E518)</f>
        <v>0</v>
      </c>
      <c r="F517" s="45">
        <f>SUM(D517:E517)</f>
        <v>1208300</v>
      </c>
    </row>
    <row r="518" spans="1:6" ht="12.75">
      <c r="A518" s="19"/>
      <c r="B518" s="20"/>
      <c r="C518" s="3" t="s">
        <v>75</v>
      </c>
      <c r="D518" s="44">
        <v>1208300</v>
      </c>
      <c r="E518" s="44"/>
      <c r="F518" s="44">
        <f>SUM(D518:E518)</f>
        <v>1208300</v>
      </c>
    </row>
    <row r="519" spans="1:6" ht="12.75">
      <c r="A519" s="19"/>
      <c r="B519" s="20"/>
      <c r="C519" s="3"/>
      <c r="D519" s="44"/>
      <c r="E519" s="44"/>
      <c r="F519" s="44"/>
    </row>
    <row r="520" spans="1:6" ht="12.75">
      <c r="A520" s="29" t="s">
        <v>384</v>
      </c>
      <c r="B520" s="26" t="s">
        <v>166</v>
      </c>
      <c r="C520" s="27" t="s">
        <v>169</v>
      </c>
      <c r="D520" s="46"/>
      <c r="E520" s="46"/>
      <c r="F520" s="46"/>
    </row>
    <row r="521" spans="1:6" ht="12.75">
      <c r="A521" s="19"/>
      <c r="B521" s="20"/>
      <c r="C521" s="5" t="s">
        <v>72</v>
      </c>
      <c r="D521" s="45">
        <f>SUM(D522)</f>
        <v>19522900</v>
      </c>
      <c r="E521" s="45">
        <f>SUM(E522)</f>
        <v>0</v>
      </c>
      <c r="F521" s="45">
        <f>SUM(D521:E521)</f>
        <v>19522900</v>
      </c>
    </row>
    <row r="522" spans="1:6" ht="12.75">
      <c r="A522" s="19"/>
      <c r="B522" s="20"/>
      <c r="C522" s="3" t="s">
        <v>74</v>
      </c>
      <c r="D522" s="44">
        <f>19522900</f>
        <v>19522900</v>
      </c>
      <c r="E522" s="44"/>
      <c r="F522" s="44">
        <f>SUM(D522:E522)</f>
        <v>19522900</v>
      </c>
    </row>
    <row r="523" spans="1:6" ht="12.75">
      <c r="A523" s="19"/>
      <c r="B523" s="20"/>
      <c r="C523" s="3"/>
      <c r="D523" s="44"/>
      <c r="E523" s="44"/>
      <c r="F523" s="44"/>
    </row>
    <row r="524" spans="1:6" ht="12.75">
      <c r="A524" s="19"/>
      <c r="B524" s="20"/>
      <c r="C524" s="5" t="s">
        <v>73</v>
      </c>
      <c r="D524" s="45">
        <f>SUM(D525:D525)</f>
        <v>19522900</v>
      </c>
      <c r="E524" s="45">
        <f>SUM(E525:E525)</f>
        <v>0</v>
      </c>
      <c r="F524" s="45">
        <f>SUM(D524:E524)</f>
        <v>19522900</v>
      </c>
    </row>
    <row r="525" spans="1:6" ht="12.75">
      <c r="A525" s="19"/>
      <c r="B525" s="20"/>
      <c r="C525" s="3" t="s">
        <v>75</v>
      </c>
      <c r="D525" s="44">
        <f>19522900</f>
        <v>19522900</v>
      </c>
      <c r="E525" s="44"/>
      <c r="F525" s="44">
        <f>SUM(D525:E525)</f>
        <v>19522900</v>
      </c>
    </row>
    <row r="526" spans="1:6" ht="12.75">
      <c r="A526" s="19"/>
      <c r="B526" s="20"/>
      <c r="C526" s="3"/>
      <c r="D526" s="44"/>
      <c r="E526" s="44"/>
      <c r="F526" s="44"/>
    </row>
    <row r="527" spans="1:6" ht="12.75">
      <c r="A527" s="29" t="s">
        <v>385</v>
      </c>
      <c r="B527" s="26" t="s">
        <v>170</v>
      </c>
      <c r="C527" s="27" t="s">
        <v>171</v>
      </c>
      <c r="D527" s="46"/>
      <c r="E527" s="46"/>
      <c r="F527" s="46"/>
    </row>
    <row r="528" spans="1:6" ht="12.75">
      <c r="A528" s="19"/>
      <c r="B528" s="20"/>
      <c r="C528" s="5" t="s">
        <v>72</v>
      </c>
      <c r="D528" s="45">
        <f>SUM(D529)</f>
        <v>5500000</v>
      </c>
      <c r="E528" s="45">
        <f>SUM(E529)</f>
        <v>0</v>
      </c>
      <c r="F528" s="45">
        <f>SUM(D528:E528)</f>
        <v>5500000</v>
      </c>
    </row>
    <row r="529" spans="1:6" ht="12.75">
      <c r="A529" s="19"/>
      <c r="B529" s="20"/>
      <c r="C529" s="3" t="s">
        <v>74</v>
      </c>
      <c r="D529" s="44">
        <v>5500000</v>
      </c>
      <c r="E529" s="44"/>
      <c r="F529" s="44">
        <f>SUM(D529:E529)</f>
        <v>5500000</v>
      </c>
    </row>
    <row r="530" spans="1:6" ht="12.75">
      <c r="A530" s="19"/>
      <c r="B530" s="20"/>
      <c r="C530" s="3"/>
      <c r="D530" s="44"/>
      <c r="E530" s="44"/>
      <c r="F530" s="44"/>
    </row>
    <row r="531" spans="1:6" ht="12.75">
      <c r="A531" s="19"/>
      <c r="B531" s="20"/>
      <c r="C531" s="5" t="s">
        <v>73</v>
      </c>
      <c r="D531" s="45">
        <f>SUM(D532:D532)</f>
        <v>5500000</v>
      </c>
      <c r="E531" s="45">
        <f>SUM(E532:E532)</f>
        <v>0</v>
      </c>
      <c r="F531" s="45">
        <f>SUM(D531:E531)</f>
        <v>5500000</v>
      </c>
    </row>
    <row r="532" spans="1:6" ht="12.75">
      <c r="A532" s="19"/>
      <c r="B532" s="20"/>
      <c r="C532" s="3" t="s">
        <v>75</v>
      </c>
      <c r="D532" s="44">
        <v>5500000</v>
      </c>
      <c r="E532" s="44"/>
      <c r="F532" s="44">
        <f>SUM(D532:E532)</f>
        <v>5500000</v>
      </c>
    </row>
    <row r="533" spans="1:6" ht="12.75">
      <c r="A533" s="19"/>
      <c r="B533" s="20"/>
      <c r="C533" s="3"/>
      <c r="D533" s="44"/>
      <c r="E533" s="44"/>
      <c r="F533" s="44"/>
    </row>
    <row r="534" spans="1:6" ht="12.75">
      <c r="A534" s="29" t="s">
        <v>386</v>
      </c>
      <c r="B534" s="26" t="s">
        <v>172</v>
      </c>
      <c r="C534" s="31" t="s">
        <v>173</v>
      </c>
      <c r="D534" s="46"/>
      <c r="E534" s="46"/>
      <c r="F534" s="46"/>
    </row>
    <row r="535" spans="1:6" ht="12.75">
      <c r="A535" s="19"/>
      <c r="B535" s="20"/>
      <c r="C535" s="5" t="s">
        <v>72</v>
      </c>
      <c r="D535" s="45">
        <f>SUM(D536)</f>
        <v>9755000</v>
      </c>
      <c r="E535" s="45">
        <f>SUM(E536:E536)</f>
        <v>0</v>
      </c>
      <c r="F535" s="45">
        <f>SUM(D535:E535)</f>
        <v>9755000</v>
      </c>
    </row>
    <row r="536" spans="1:6" ht="12.75">
      <c r="A536" s="19"/>
      <c r="B536" s="20"/>
      <c r="C536" s="3" t="s">
        <v>74</v>
      </c>
      <c r="D536" s="44">
        <f>9755000</f>
        <v>9755000</v>
      </c>
      <c r="E536" s="44"/>
      <c r="F536" s="44">
        <f>SUM(D536:E536)</f>
        <v>9755000</v>
      </c>
    </row>
    <row r="537" spans="1:6" ht="25.5">
      <c r="A537" s="19"/>
      <c r="B537" s="20"/>
      <c r="C537" s="32" t="s">
        <v>540</v>
      </c>
      <c r="D537" s="44">
        <v>1000000</v>
      </c>
      <c r="E537" s="44"/>
      <c r="F537" s="44">
        <f>SUM(D537:E537)</f>
        <v>1000000</v>
      </c>
    </row>
    <row r="538" spans="1:6" ht="12.75">
      <c r="A538" s="19"/>
      <c r="B538" s="20"/>
      <c r="C538" s="3"/>
      <c r="D538" s="44"/>
      <c r="E538" s="44"/>
      <c r="F538" s="44"/>
    </row>
    <row r="539" spans="1:6" ht="12.75">
      <c r="A539" s="19"/>
      <c r="B539" s="20"/>
      <c r="C539" s="5" t="s">
        <v>73</v>
      </c>
      <c r="D539" s="45">
        <f>SUM(D540:D541)</f>
        <v>9755000</v>
      </c>
      <c r="E539" s="45">
        <f>SUM(E540:E541)</f>
        <v>0</v>
      </c>
      <c r="F539" s="45">
        <f>SUM(D539:E539)</f>
        <v>9755000</v>
      </c>
    </row>
    <row r="540" spans="1:6" ht="12.75">
      <c r="A540" s="19"/>
      <c r="B540" s="20"/>
      <c r="C540" s="3" t="s">
        <v>75</v>
      </c>
      <c r="D540" s="44">
        <v>6565000</v>
      </c>
      <c r="E540" s="44"/>
      <c r="F540" s="44">
        <f>SUM(D540:E540)</f>
        <v>6565000</v>
      </c>
    </row>
    <row r="541" spans="1:6" ht="12.75">
      <c r="A541" s="19"/>
      <c r="B541" s="20"/>
      <c r="C541" s="3" t="s">
        <v>77</v>
      </c>
      <c r="D541" s="44">
        <f>3190000</f>
        <v>3190000</v>
      </c>
      <c r="E541" s="44"/>
      <c r="F541" s="44">
        <f>SUM(D541:E541)</f>
        <v>3190000</v>
      </c>
    </row>
    <row r="542" spans="1:6" ht="12.75">
      <c r="A542" s="19"/>
      <c r="B542" s="20"/>
      <c r="C542" s="3"/>
      <c r="D542" s="44"/>
      <c r="E542" s="44"/>
      <c r="F542" s="44"/>
    </row>
    <row r="543" spans="1:6" ht="12.75">
      <c r="A543" s="29" t="s">
        <v>387</v>
      </c>
      <c r="B543" s="26" t="s">
        <v>174</v>
      </c>
      <c r="C543" s="31" t="s">
        <v>175</v>
      </c>
      <c r="D543" s="46"/>
      <c r="E543" s="46"/>
      <c r="F543" s="46"/>
    </row>
    <row r="544" spans="1:6" ht="12.75">
      <c r="A544" s="19"/>
      <c r="B544" s="20"/>
      <c r="C544" s="5" t="s">
        <v>72</v>
      </c>
      <c r="D544" s="45">
        <f>SUM(D545:D545)</f>
        <v>415000</v>
      </c>
      <c r="E544" s="45">
        <f>SUM(E545:E545)</f>
        <v>0</v>
      </c>
      <c r="F544" s="45">
        <f>SUM(D544:E544)</f>
        <v>415000</v>
      </c>
    </row>
    <row r="545" spans="1:6" ht="12.75">
      <c r="A545" s="19"/>
      <c r="B545" s="20"/>
      <c r="C545" s="3" t="s">
        <v>74</v>
      </c>
      <c r="D545" s="44">
        <v>415000</v>
      </c>
      <c r="E545" s="44"/>
      <c r="F545" s="44">
        <f>SUM(D545:E545)</f>
        <v>415000</v>
      </c>
    </row>
    <row r="546" spans="1:6" ht="12.75">
      <c r="A546" s="19"/>
      <c r="B546" s="20"/>
      <c r="C546" s="3"/>
      <c r="D546" s="44"/>
      <c r="E546" s="44"/>
      <c r="F546" s="44"/>
    </row>
    <row r="547" spans="1:6" ht="12.75">
      <c r="A547" s="19"/>
      <c r="B547" s="20"/>
      <c r="C547" s="5" t="s">
        <v>73</v>
      </c>
      <c r="D547" s="45">
        <f>SUM(D548:D548)</f>
        <v>415000</v>
      </c>
      <c r="E547" s="45">
        <f>SUM(E548:E548)</f>
        <v>0</v>
      </c>
      <c r="F547" s="45">
        <f>SUM(D547:E547)</f>
        <v>415000</v>
      </c>
    </row>
    <row r="548" spans="1:6" ht="12.75">
      <c r="A548" s="19"/>
      <c r="B548" s="20"/>
      <c r="C548" s="3" t="s">
        <v>75</v>
      </c>
      <c r="D548" s="44">
        <v>415000</v>
      </c>
      <c r="E548" s="44"/>
      <c r="F548" s="44">
        <f>SUM(D548:E548)</f>
        <v>415000</v>
      </c>
    </row>
    <row r="549" spans="1:6" ht="12.75">
      <c r="A549" s="19"/>
      <c r="B549" s="20"/>
      <c r="C549" s="3"/>
      <c r="D549" s="44"/>
      <c r="E549" s="44"/>
      <c r="F549" s="44"/>
    </row>
    <row r="550" spans="1:6" ht="12.75">
      <c r="A550" s="28" t="s">
        <v>388</v>
      </c>
      <c r="B550" s="22"/>
      <c r="C550" s="5" t="s">
        <v>176</v>
      </c>
      <c r="D550" s="48">
        <f>SUM(D555,D562,D570,D578)</f>
        <v>23846000</v>
      </c>
      <c r="E550" s="48">
        <f>SUM(E555,E562,E570,E578)</f>
        <v>0</v>
      </c>
      <c r="F550" s="48">
        <f>SUM(D550:E550)</f>
        <v>23846000</v>
      </c>
    </row>
    <row r="551" spans="1:6" ht="12.75">
      <c r="A551" s="29" t="s">
        <v>389</v>
      </c>
      <c r="B551" s="26" t="s">
        <v>177</v>
      </c>
      <c r="C551" s="31" t="s">
        <v>178</v>
      </c>
      <c r="D551" s="46"/>
      <c r="E551" s="46"/>
      <c r="F551" s="46"/>
    </row>
    <row r="552" spans="1:6" ht="12.75">
      <c r="A552" s="19"/>
      <c r="B552" s="20"/>
      <c r="C552" s="5" t="s">
        <v>72</v>
      </c>
      <c r="D552" s="45">
        <f>SUM(D553:D553)</f>
        <v>304000</v>
      </c>
      <c r="E552" s="45">
        <f>SUM(E553:E553)</f>
        <v>0</v>
      </c>
      <c r="F552" s="45">
        <f>SUM(D552:E552)</f>
        <v>304000</v>
      </c>
    </row>
    <row r="553" spans="1:6" ht="12.75">
      <c r="A553" s="19"/>
      <c r="B553" s="20"/>
      <c r="C553" s="3" t="s">
        <v>74</v>
      </c>
      <c r="D553" s="44">
        <v>304000</v>
      </c>
      <c r="E553" s="44"/>
      <c r="F553" s="44">
        <f>SUM(D553:E553)</f>
        <v>304000</v>
      </c>
    </row>
    <row r="554" spans="1:6" ht="12.75">
      <c r="A554" s="19"/>
      <c r="B554" s="20"/>
      <c r="C554" s="3"/>
      <c r="D554" s="44"/>
      <c r="E554" s="44"/>
      <c r="F554" s="44"/>
    </row>
    <row r="555" spans="1:6" ht="12.75">
      <c r="A555" s="19"/>
      <c r="B555" s="20"/>
      <c r="C555" s="5" t="s">
        <v>73</v>
      </c>
      <c r="D555" s="45">
        <f>SUM(D556:D556)</f>
        <v>304000</v>
      </c>
      <c r="E555" s="45">
        <f>SUM(E556:E556)</f>
        <v>0</v>
      </c>
      <c r="F555" s="45">
        <f>SUM(D555:E555)</f>
        <v>304000</v>
      </c>
    </row>
    <row r="556" spans="1:6" ht="12.75">
      <c r="A556" s="19"/>
      <c r="B556" s="20"/>
      <c r="C556" s="3" t="s">
        <v>75</v>
      </c>
      <c r="D556" s="44">
        <v>304000</v>
      </c>
      <c r="E556" s="44"/>
      <c r="F556" s="44">
        <f>SUM(D556:E556)</f>
        <v>304000</v>
      </c>
    </row>
    <row r="557" spans="1:6" ht="12.75">
      <c r="A557" s="19"/>
      <c r="B557" s="20"/>
      <c r="C557" s="3"/>
      <c r="D557" s="44"/>
      <c r="E557" s="44"/>
      <c r="F557" s="44"/>
    </row>
    <row r="558" spans="1:6" ht="12.75">
      <c r="A558" s="29" t="s">
        <v>390</v>
      </c>
      <c r="B558" s="26" t="s">
        <v>179</v>
      </c>
      <c r="C558" s="31" t="s">
        <v>180</v>
      </c>
      <c r="D558" s="46"/>
      <c r="E558" s="46"/>
      <c r="F558" s="46"/>
    </row>
    <row r="559" spans="1:6" ht="12.75">
      <c r="A559" s="19"/>
      <c r="B559" s="20"/>
      <c r="C559" s="5" t="s">
        <v>72</v>
      </c>
      <c r="D559" s="45">
        <f>SUM(D560:D560)</f>
        <v>14356000</v>
      </c>
      <c r="E559" s="45">
        <f>SUM(E560:E560)</f>
        <v>0</v>
      </c>
      <c r="F559" s="45">
        <f>SUM(D559:E559)</f>
        <v>14356000</v>
      </c>
    </row>
    <row r="560" spans="1:6" ht="12.75">
      <c r="A560" s="19"/>
      <c r="B560" s="20"/>
      <c r="C560" s="3" t="s">
        <v>74</v>
      </c>
      <c r="D560" s="44">
        <f>14356000</f>
        <v>14356000</v>
      </c>
      <c r="E560" s="44"/>
      <c r="F560" s="44">
        <f>SUM(D560:E560)</f>
        <v>14356000</v>
      </c>
    </row>
    <row r="561" spans="1:6" ht="12.75">
      <c r="A561" s="19"/>
      <c r="B561" s="20"/>
      <c r="C561" s="3"/>
      <c r="D561" s="44"/>
      <c r="E561" s="44"/>
      <c r="F561" s="44"/>
    </row>
    <row r="562" spans="1:6" ht="12.75">
      <c r="A562" s="19"/>
      <c r="B562" s="20"/>
      <c r="C562" s="5" t="s">
        <v>73</v>
      </c>
      <c r="D562" s="45">
        <f>SUM(D563:D564)</f>
        <v>14356000</v>
      </c>
      <c r="E562" s="45">
        <f>SUM(E563:E564)</f>
        <v>0</v>
      </c>
      <c r="F562" s="45">
        <f>SUM(D562:E562)</f>
        <v>14356000</v>
      </c>
    </row>
    <row r="563" spans="1:6" ht="12.75">
      <c r="A563" s="19"/>
      <c r="B563" s="20"/>
      <c r="C563" s="3" t="s">
        <v>75</v>
      </c>
      <c r="D563" s="44">
        <v>9356000</v>
      </c>
      <c r="E563" s="44"/>
      <c r="F563" s="44">
        <f>SUM(D563:E563)</f>
        <v>9356000</v>
      </c>
    </row>
    <row r="564" spans="1:6" ht="12.75">
      <c r="A564" s="19"/>
      <c r="B564" s="20"/>
      <c r="C564" s="3" t="s">
        <v>77</v>
      </c>
      <c r="D564" s="44">
        <f>5000000</f>
        <v>5000000</v>
      </c>
      <c r="E564" s="44"/>
      <c r="F564" s="44">
        <f>SUM(D564:E564)</f>
        <v>5000000</v>
      </c>
    </row>
    <row r="565" spans="1:6" ht="12.75">
      <c r="A565" s="19"/>
      <c r="B565" s="20"/>
      <c r="C565" s="3"/>
      <c r="D565" s="44"/>
      <c r="E565" s="44"/>
      <c r="F565" s="44"/>
    </row>
    <row r="566" spans="1:6" ht="12.75">
      <c r="A566" s="29" t="s">
        <v>391</v>
      </c>
      <c r="B566" s="26" t="s">
        <v>181</v>
      </c>
      <c r="C566" s="27" t="s">
        <v>182</v>
      </c>
      <c r="D566" s="46"/>
      <c r="E566" s="46"/>
      <c r="F566" s="46"/>
    </row>
    <row r="567" spans="1:6" ht="12.75">
      <c r="A567" s="19"/>
      <c r="B567" s="20"/>
      <c r="C567" s="5" t="s">
        <v>72</v>
      </c>
      <c r="D567" s="45">
        <f>SUM(D568)</f>
        <v>5041000</v>
      </c>
      <c r="E567" s="45">
        <f>SUM(E568)</f>
        <v>0</v>
      </c>
      <c r="F567" s="45">
        <f>SUM(D567:E567)</f>
        <v>5041000</v>
      </c>
    </row>
    <row r="568" spans="1:6" ht="12.75">
      <c r="A568" s="19"/>
      <c r="B568" s="20"/>
      <c r="C568" s="3" t="s">
        <v>74</v>
      </c>
      <c r="D568" s="44">
        <v>5041000</v>
      </c>
      <c r="E568" s="44"/>
      <c r="F568" s="44">
        <f>SUM(D568:E568)</f>
        <v>5041000</v>
      </c>
    </row>
    <row r="569" spans="1:6" ht="12.75">
      <c r="A569" s="19"/>
      <c r="B569" s="20"/>
      <c r="C569" s="3"/>
      <c r="D569" s="44"/>
      <c r="E569" s="44"/>
      <c r="F569" s="44"/>
    </row>
    <row r="570" spans="1:6" ht="12.75">
      <c r="A570" s="19"/>
      <c r="B570" s="20"/>
      <c r="C570" s="5" t="s">
        <v>73</v>
      </c>
      <c r="D570" s="45">
        <f>SUM(D571:D572)</f>
        <v>5041000</v>
      </c>
      <c r="E570" s="45">
        <f>SUM(E571:E572)</f>
        <v>0</v>
      </c>
      <c r="F570" s="45">
        <f>SUM(D570:E570)</f>
        <v>5041000</v>
      </c>
    </row>
    <row r="571" spans="1:6" ht="12.75">
      <c r="A571" s="19"/>
      <c r="B571" s="20"/>
      <c r="C571" s="3" t="s">
        <v>75</v>
      </c>
      <c r="D571" s="44">
        <v>3081000</v>
      </c>
      <c r="E571" s="44"/>
      <c r="F571" s="44">
        <f>SUM(D571:E571)</f>
        <v>3081000</v>
      </c>
    </row>
    <row r="572" spans="1:6" ht="12.75">
      <c r="A572" s="19"/>
      <c r="B572" s="20"/>
      <c r="C572" s="3" t="s">
        <v>77</v>
      </c>
      <c r="D572" s="44">
        <v>1960000</v>
      </c>
      <c r="E572" s="44"/>
      <c r="F572" s="44">
        <f>SUM(D572:E572)</f>
        <v>1960000</v>
      </c>
    </row>
    <row r="573" spans="1:6" ht="12.75">
      <c r="A573" s="19"/>
      <c r="B573" s="20"/>
      <c r="C573" s="3"/>
      <c r="D573" s="44"/>
      <c r="E573" s="44"/>
      <c r="F573" s="44"/>
    </row>
    <row r="574" spans="1:6" ht="12.75">
      <c r="A574" s="29" t="s">
        <v>392</v>
      </c>
      <c r="B574" s="26" t="s">
        <v>183</v>
      </c>
      <c r="C574" s="27" t="s">
        <v>275</v>
      </c>
      <c r="D574" s="46"/>
      <c r="E574" s="46"/>
      <c r="F574" s="46"/>
    </row>
    <row r="575" spans="1:6" ht="12.75">
      <c r="A575" s="19"/>
      <c r="B575" s="20"/>
      <c r="C575" s="5" t="s">
        <v>72</v>
      </c>
      <c r="D575" s="45">
        <f>SUM(D576)</f>
        <v>4145000</v>
      </c>
      <c r="E575" s="45">
        <f>SUM(E576)</f>
        <v>0</v>
      </c>
      <c r="F575" s="45">
        <f>SUM(D575:E575)</f>
        <v>4145000</v>
      </c>
    </row>
    <row r="576" spans="1:6" ht="12.75">
      <c r="A576" s="19"/>
      <c r="B576" s="20"/>
      <c r="C576" s="3" t="s">
        <v>74</v>
      </c>
      <c r="D576" s="44">
        <v>4145000</v>
      </c>
      <c r="E576" s="44"/>
      <c r="F576" s="44">
        <f>SUM(D576:E576)</f>
        <v>4145000</v>
      </c>
    </row>
    <row r="577" spans="1:6" ht="12.75">
      <c r="A577" s="19"/>
      <c r="B577" s="20"/>
      <c r="C577" s="3"/>
      <c r="D577" s="44"/>
      <c r="E577" s="44"/>
      <c r="F577" s="44"/>
    </row>
    <row r="578" spans="1:6" ht="12.75">
      <c r="A578" s="19"/>
      <c r="B578" s="20"/>
      <c r="C578" s="5" t="s">
        <v>73</v>
      </c>
      <c r="D578" s="45">
        <f>SUM(D579:D580)</f>
        <v>4145000</v>
      </c>
      <c r="E578" s="45">
        <f>SUM(E579:E580)</f>
        <v>0</v>
      </c>
      <c r="F578" s="45">
        <f>SUM(D578:E578)</f>
        <v>4145000</v>
      </c>
    </row>
    <row r="579" spans="1:6" ht="12.75">
      <c r="A579" s="19"/>
      <c r="B579" s="20"/>
      <c r="C579" s="3" t="s">
        <v>75</v>
      </c>
      <c r="D579" s="44">
        <v>645000</v>
      </c>
      <c r="E579" s="44"/>
      <c r="F579" s="44">
        <f>SUM(D579:E579)</f>
        <v>645000</v>
      </c>
    </row>
    <row r="580" spans="1:6" ht="12.75">
      <c r="A580" s="19"/>
      <c r="B580" s="20"/>
      <c r="C580" s="3" t="s">
        <v>77</v>
      </c>
      <c r="D580" s="44">
        <v>3500000</v>
      </c>
      <c r="E580" s="44"/>
      <c r="F580" s="44">
        <f>SUM(D580:E580)</f>
        <v>3500000</v>
      </c>
    </row>
    <row r="581" spans="1:6" ht="12.75">
      <c r="A581" s="19"/>
      <c r="B581" s="20"/>
      <c r="C581" s="3"/>
      <c r="D581" s="44"/>
      <c r="E581" s="44"/>
      <c r="F581" s="44"/>
    </row>
    <row r="582" spans="1:6" ht="12.75">
      <c r="A582" s="28" t="s">
        <v>393</v>
      </c>
      <c r="B582" s="22"/>
      <c r="C582" s="5" t="s">
        <v>49</v>
      </c>
      <c r="D582" s="48">
        <f>SUM(D587,D594)</f>
        <v>7450000</v>
      </c>
      <c r="E582" s="48">
        <f>SUM(E587,E594)</f>
        <v>0</v>
      </c>
      <c r="F582" s="48">
        <f>SUM(D582:E582)</f>
        <v>7450000</v>
      </c>
    </row>
    <row r="583" spans="1:6" ht="12.75">
      <c r="A583" s="29" t="s">
        <v>394</v>
      </c>
      <c r="B583" s="26" t="s">
        <v>119</v>
      </c>
      <c r="C583" s="31" t="s">
        <v>117</v>
      </c>
      <c r="D583" s="46"/>
      <c r="E583" s="46"/>
      <c r="F583" s="46"/>
    </row>
    <row r="584" spans="1:6" ht="12.75">
      <c r="A584" s="19"/>
      <c r="B584" s="20"/>
      <c r="C584" s="5" t="s">
        <v>72</v>
      </c>
      <c r="D584" s="45">
        <f>SUM(D585:D585)</f>
        <v>4000000</v>
      </c>
      <c r="E584" s="45">
        <f>SUM(E585:E585)</f>
        <v>0</v>
      </c>
      <c r="F584" s="45">
        <f>SUM(D584:E584)</f>
        <v>4000000</v>
      </c>
    </row>
    <row r="585" spans="1:6" ht="12.75">
      <c r="A585" s="19"/>
      <c r="B585" s="20"/>
      <c r="C585" s="3" t="s">
        <v>74</v>
      </c>
      <c r="D585" s="44">
        <v>4000000</v>
      </c>
      <c r="E585" s="44"/>
      <c r="F585" s="44">
        <f>SUM(D585:E585)</f>
        <v>4000000</v>
      </c>
    </row>
    <row r="586" spans="1:6" ht="12.75">
      <c r="A586" s="19"/>
      <c r="B586" s="20"/>
      <c r="C586" s="3"/>
      <c r="D586" s="44"/>
      <c r="E586" s="44"/>
      <c r="F586" s="44"/>
    </row>
    <row r="587" spans="1:6" ht="12.75">
      <c r="A587" s="19"/>
      <c r="B587" s="20"/>
      <c r="C587" s="5" t="s">
        <v>73</v>
      </c>
      <c r="D587" s="45">
        <f>SUM(D588:D588)</f>
        <v>4000000</v>
      </c>
      <c r="E587" s="45">
        <f>SUM(E588:E588)</f>
        <v>0</v>
      </c>
      <c r="F587" s="45">
        <f>SUM(D587:E587)</f>
        <v>4000000</v>
      </c>
    </row>
    <row r="588" spans="1:6" ht="12.75">
      <c r="A588" s="19"/>
      <c r="B588" s="20"/>
      <c r="C588" s="3" t="s">
        <v>77</v>
      </c>
      <c r="D588" s="44">
        <v>4000000</v>
      </c>
      <c r="E588" s="44"/>
      <c r="F588" s="44">
        <f>SUM(D588:E588)</f>
        <v>4000000</v>
      </c>
    </row>
    <row r="589" spans="1:6" ht="12.75">
      <c r="A589" s="19"/>
      <c r="B589" s="20"/>
      <c r="C589" s="3"/>
      <c r="D589" s="44"/>
      <c r="E589" s="44"/>
      <c r="F589" s="44"/>
    </row>
    <row r="590" spans="1:6" ht="12.75">
      <c r="A590" s="29" t="s">
        <v>395</v>
      </c>
      <c r="B590" s="26" t="s">
        <v>184</v>
      </c>
      <c r="C590" s="31" t="s">
        <v>185</v>
      </c>
      <c r="D590" s="46"/>
      <c r="E590" s="46"/>
      <c r="F590" s="46"/>
    </row>
    <row r="591" spans="1:6" ht="12.75">
      <c r="A591" s="19"/>
      <c r="B591" s="20"/>
      <c r="C591" s="5" t="s">
        <v>72</v>
      </c>
      <c r="D591" s="45">
        <f>SUM(D592:D592)</f>
        <v>3450000</v>
      </c>
      <c r="E591" s="45">
        <f>SUM(E592:E592)</f>
        <v>0</v>
      </c>
      <c r="F591" s="45">
        <f>SUM(D591:E591)</f>
        <v>3450000</v>
      </c>
    </row>
    <row r="592" spans="1:6" ht="12.75">
      <c r="A592" s="19"/>
      <c r="B592" s="20"/>
      <c r="C592" s="3" t="s">
        <v>74</v>
      </c>
      <c r="D592" s="44">
        <v>3450000</v>
      </c>
      <c r="E592" s="44"/>
      <c r="F592" s="44">
        <f>SUM(D592:E592)</f>
        <v>3450000</v>
      </c>
    </row>
    <row r="593" spans="1:6" ht="12.75">
      <c r="A593" s="19"/>
      <c r="B593" s="20"/>
      <c r="C593" s="3"/>
      <c r="D593" s="44"/>
      <c r="E593" s="44"/>
      <c r="F593" s="44"/>
    </row>
    <row r="594" spans="1:6" ht="12.75">
      <c r="A594" s="19"/>
      <c r="B594" s="20"/>
      <c r="C594" s="5" t="s">
        <v>73</v>
      </c>
      <c r="D594" s="45">
        <f>SUM(D595:D596)</f>
        <v>3450000</v>
      </c>
      <c r="E594" s="45">
        <f>SUM(E595:E596)</f>
        <v>0</v>
      </c>
      <c r="F594" s="45">
        <f>SUM(D594:E594)</f>
        <v>3450000</v>
      </c>
    </row>
    <row r="595" spans="1:6" ht="12.75">
      <c r="A595" s="19"/>
      <c r="B595" s="20"/>
      <c r="C595" s="3" t="s">
        <v>75</v>
      </c>
      <c r="D595" s="44">
        <v>150000</v>
      </c>
      <c r="E595" s="44"/>
      <c r="F595" s="44">
        <f>SUM(D595:E595)</f>
        <v>150000</v>
      </c>
    </row>
    <row r="596" spans="1:6" ht="12.75">
      <c r="A596" s="19"/>
      <c r="B596" s="20"/>
      <c r="C596" s="3" t="s">
        <v>77</v>
      </c>
      <c r="D596" s="44">
        <f>1500000+1800000</f>
        <v>3300000</v>
      </c>
      <c r="E596" s="44"/>
      <c r="F596" s="44">
        <f>SUM(D596:E596)</f>
        <v>3300000</v>
      </c>
    </row>
    <row r="597" spans="1:6" ht="12.75">
      <c r="A597" s="19"/>
      <c r="B597" s="20"/>
      <c r="C597" s="3"/>
      <c r="D597" s="44"/>
      <c r="E597" s="44"/>
      <c r="F597" s="44"/>
    </row>
    <row r="598" spans="1:6" ht="12.75">
      <c r="A598" s="28" t="s">
        <v>396</v>
      </c>
      <c r="B598" s="22"/>
      <c r="C598" s="5" t="s">
        <v>186</v>
      </c>
      <c r="D598" s="44"/>
      <c r="E598" s="44"/>
      <c r="F598" s="44"/>
    </row>
    <row r="599" spans="1:6" ht="12.75">
      <c r="A599" s="30"/>
      <c r="B599" s="20"/>
      <c r="C599" s="5" t="s">
        <v>72</v>
      </c>
      <c r="D599" s="45">
        <f>SUM(D605,D613,D621,D630,D641,D650,D658,D666,D674,D681,D688,D696,D704,D711,D718,D725)</f>
        <v>96900200</v>
      </c>
      <c r="E599" s="45">
        <f>SUM(E605,E613,E621,E630,E641,E650,E658,E666,E674,E681,E688,E696,E704,E711,E718,E725)</f>
        <v>21736300</v>
      </c>
      <c r="F599" s="45">
        <f>SUM(D599:E599)</f>
        <v>118636500</v>
      </c>
    </row>
    <row r="600" spans="1:6" ht="12.75">
      <c r="A600" s="30"/>
      <c r="B600" s="20"/>
      <c r="C600" s="5" t="s">
        <v>73</v>
      </c>
      <c r="D600" s="45">
        <f>SUM(D601:D602)</f>
        <v>96900200</v>
      </c>
      <c r="E600" s="45">
        <f>SUM(E601:E602)</f>
        <v>21736300</v>
      </c>
      <c r="F600" s="45">
        <f>SUM(D600:E600)</f>
        <v>118636500</v>
      </c>
    </row>
    <row r="601" spans="1:6" ht="12.75">
      <c r="A601" s="30"/>
      <c r="B601" s="20"/>
      <c r="C601" s="3" t="s">
        <v>68</v>
      </c>
      <c r="D601" s="44">
        <f>SUM(D609,D636,D645)</f>
        <v>12073200</v>
      </c>
      <c r="E601" s="44">
        <f>SUM(E609,E636,E645)</f>
        <v>140300</v>
      </c>
      <c r="F601" s="44">
        <f>SUM(D601:E601)</f>
        <v>12213500</v>
      </c>
    </row>
    <row r="602" spans="1:6" ht="12.75">
      <c r="A602" s="30"/>
      <c r="B602" s="20"/>
      <c r="C602" s="3" t="s">
        <v>76</v>
      </c>
      <c r="D602" s="44">
        <f>SUM(D610,D618,D626,D637,D646,D655,D663,D671,D678,D685,D693,D700,D708,D715,D722,D729)</f>
        <v>84827000</v>
      </c>
      <c r="E602" s="44">
        <f>SUM(E610,E618,E626,E637,E646,E655,E663,E671,E678,E685,E693,E700,E708,E715,E722,E729)</f>
        <v>21596000</v>
      </c>
      <c r="F602" s="44">
        <f>SUM(D602:E602)</f>
        <v>106423000</v>
      </c>
    </row>
    <row r="603" spans="1:6" ht="12.75">
      <c r="A603" s="28" t="s">
        <v>397</v>
      </c>
      <c r="B603" s="20"/>
      <c r="C603" s="5" t="s">
        <v>4</v>
      </c>
      <c r="D603" s="45">
        <f>SUM(D608,D616,D625)</f>
        <v>21392600</v>
      </c>
      <c r="E603" s="45">
        <f>SUM(E608,E616,E625)</f>
        <v>0</v>
      </c>
      <c r="F603" s="45">
        <f>SUM(D603:E603)</f>
        <v>21392600</v>
      </c>
    </row>
    <row r="604" spans="1:6" ht="12.75">
      <c r="A604" s="29" t="s">
        <v>398</v>
      </c>
      <c r="B604" s="26" t="s">
        <v>83</v>
      </c>
      <c r="C604" s="27" t="s">
        <v>95</v>
      </c>
      <c r="D604" s="46"/>
      <c r="E604" s="46"/>
      <c r="F604" s="46"/>
    </row>
    <row r="605" spans="1:6" ht="12.75">
      <c r="A605" s="19"/>
      <c r="B605" s="20"/>
      <c r="C605" s="5" t="s">
        <v>72</v>
      </c>
      <c r="D605" s="45">
        <f>SUM(D606)</f>
        <v>10080800</v>
      </c>
      <c r="E605" s="45">
        <f>SUM(E606)</f>
        <v>0</v>
      </c>
      <c r="F605" s="45">
        <f>SUM(D605:E605)</f>
        <v>10080800</v>
      </c>
    </row>
    <row r="606" spans="1:6" ht="12.75">
      <c r="A606" s="19"/>
      <c r="B606" s="20"/>
      <c r="C606" s="3" t="s">
        <v>74</v>
      </c>
      <c r="D606" s="44">
        <v>10080800</v>
      </c>
      <c r="E606" s="44"/>
      <c r="F606" s="44">
        <f>SUM(D606:E606)</f>
        <v>10080800</v>
      </c>
    </row>
    <row r="607" spans="1:6" ht="12.75">
      <c r="A607" s="19"/>
      <c r="B607" s="20"/>
      <c r="C607" s="3"/>
      <c r="D607" s="44"/>
      <c r="E607" s="44"/>
      <c r="F607" s="44"/>
    </row>
    <row r="608" spans="1:6" ht="12.75">
      <c r="A608" s="19"/>
      <c r="B608" s="20"/>
      <c r="C608" s="5" t="s">
        <v>73</v>
      </c>
      <c r="D608" s="45">
        <f>SUM(D609:D610)</f>
        <v>10080800</v>
      </c>
      <c r="E608" s="45">
        <f>SUM(E609:E610)</f>
        <v>0</v>
      </c>
      <c r="F608" s="45">
        <f>SUM(D608:E608)</f>
        <v>10080800</v>
      </c>
    </row>
    <row r="609" spans="1:6" ht="12.75">
      <c r="A609" s="19"/>
      <c r="B609" s="20"/>
      <c r="C609" s="3" t="s">
        <v>75</v>
      </c>
      <c r="D609" s="44">
        <v>6780600</v>
      </c>
      <c r="E609" s="44"/>
      <c r="F609" s="44">
        <f>SUM(D609:E609)</f>
        <v>6780600</v>
      </c>
    </row>
    <row r="610" spans="1:6" ht="12.75">
      <c r="A610" s="19"/>
      <c r="B610" s="20"/>
      <c r="C610" s="3" t="s">
        <v>77</v>
      </c>
      <c r="D610" s="44">
        <v>3300200</v>
      </c>
      <c r="E610" s="44"/>
      <c r="F610" s="44">
        <f>SUM(D610:E610)</f>
        <v>3300200</v>
      </c>
    </row>
    <row r="611" spans="1:6" ht="12.75">
      <c r="A611" s="19"/>
      <c r="B611" s="20"/>
      <c r="C611" s="3"/>
      <c r="D611" s="44"/>
      <c r="E611" s="44"/>
      <c r="F611" s="44"/>
    </row>
    <row r="612" spans="1:6" ht="12.75">
      <c r="A612" s="34" t="s">
        <v>400</v>
      </c>
      <c r="B612" s="35" t="s">
        <v>187</v>
      </c>
      <c r="C612" s="36" t="s">
        <v>188</v>
      </c>
      <c r="D612" s="49"/>
      <c r="E612" s="49"/>
      <c r="F612" s="49"/>
    </row>
    <row r="613" spans="1:6" ht="12.75">
      <c r="A613" s="19"/>
      <c r="B613" s="20"/>
      <c r="C613" s="5" t="s">
        <v>72</v>
      </c>
      <c r="D613" s="45">
        <f>SUM(D614)</f>
        <v>653000</v>
      </c>
      <c r="E613" s="45">
        <f>SUM(E614)</f>
        <v>0</v>
      </c>
      <c r="F613" s="45">
        <f>SUM(D613:E613)</f>
        <v>653000</v>
      </c>
    </row>
    <row r="614" spans="1:6" ht="12.75">
      <c r="A614" s="19"/>
      <c r="B614" s="20"/>
      <c r="C614" s="3" t="s">
        <v>74</v>
      </c>
      <c r="D614" s="44">
        <v>653000</v>
      </c>
      <c r="E614" s="44"/>
      <c r="F614" s="44">
        <f>SUM(D614:E614)</f>
        <v>653000</v>
      </c>
    </row>
    <row r="615" spans="1:6" ht="12.75">
      <c r="A615" s="19"/>
      <c r="B615" s="20"/>
      <c r="C615" s="3"/>
      <c r="D615" s="44"/>
      <c r="E615" s="44"/>
      <c r="F615" s="44"/>
    </row>
    <row r="616" spans="1:6" ht="12.75">
      <c r="A616" s="19"/>
      <c r="B616" s="20"/>
      <c r="C616" s="5" t="s">
        <v>73</v>
      </c>
      <c r="D616" s="45">
        <f>SUM(D617:D618)</f>
        <v>653000</v>
      </c>
      <c r="E616" s="45">
        <f>SUM(E617:E618)</f>
        <v>0</v>
      </c>
      <c r="F616" s="45">
        <f>SUM(D616:E616)</f>
        <v>653000</v>
      </c>
    </row>
    <row r="617" spans="1:6" ht="12.75">
      <c r="A617" s="19"/>
      <c r="B617" s="20"/>
      <c r="C617" s="3" t="s">
        <v>75</v>
      </c>
      <c r="D617" s="44"/>
      <c r="E617" s="44"/>
      <c r="F617" s="44">
        <f>SUM(D617:E617)</f>
        <v>0</v>
      </c>
    </row>
    <row r="618" spans="1:6" ht="12.75">
      <c r="A618" s="19"/>
      <c r="B618" s="20"/>
      <c r="C618" s="3" t="s">
        <v>239</v>
      </c>
      <c r="D618" s="44">
        <v>653000</v>
      </c>
      <c r="E618" s="44"/>
      <c r="F618" s="44">
        <f>SUM(D618:E618)</f>
        <v>653000</v>
      </c>
    </row>
    <row r="619" spans="1:6" ht="12.75">
      <c r="A619" s="19"/>
      <c r="B619" s="20"/>
      <c r="C619" s="3"/>
      <c r="D619" s="44"/>
      <c r="E619" s="44"/>
      <c r="F619" s="44"/>
    </row>
    <row r="620" spans="1:8" ht="28.5" customHeight="1">
      <c r="A620" s="34" t="s">
        <v>401</v>
      </c>
      <c r="B620" s="35" t="s">
        <v>187</v>
      </c>
      <c r="C620" s="37" t="s">
        <v>548</v>
      </c>
      <c r="D620" s="49"/>
      <c r="E620" s="49"/>
      <c r="F620" s="49"/>
      <c r="H620" s="50"/>
    </row>
    <row r="621" spans="1:6" ht="12.75">
      <c r="A621" s="19"/>
      <c r="B621" s="20"/>
      <c r="C621" s="5" t="s">
        <v>72</v>
      </c>
      <c r="D621" s="45">
        <f>SUM(D622)</f>
        <v>10658800</v>
      </c>
      <c r="E621" s="45">
        <f>SUM(E622)</f>
        <v>0</v>
      </c>
      <c r="F621" s="45">
        <f>SUM(D621:E621)</f>
        <v>10658800</v>
      </c>
    </row>
    <row r="622" spans="1:6" ht="12.75">
      <c r="A622" s="19"/>
      <c r="B622" s="20"/>
      <c r="C622" s="3" t="s">
        <v>74</v>
      </c>
      <c r="D622" s="44">
        <f>5253600+65800+5339400</f>
        <v>10658800</v>
      </c>
      <c r="E622" s="44"/>
      <c r="F622" s="44">
        <f>SUM(D622:E622)</f>
        <v>10658800</v>
      </c>
    </row>
    <row r="623" spans="1:6" ht="25.5">
      <c r="A623" s="19"/>
      <c r="B623" s="20"/>
      <c r="C623" s="32" t="s">
        <v>541</v>
      </c>
      <c r="D623" s="44">
        <v>8000000</v>
      </c>
      <c r="E623" s="44"/>
      <c r="F623" s="44">
        <f>SUM(D623:E623)</f>
        <v>8000000</v>
      </c>
    </row>
    <row r="624" spans="1:6" ht="12.75">
      <c r="A624" s="19"/>
      <c r="B624" s="20"/>
      <c r="C624" s="3"/>
      <c r="D624" s="44"/>
      <c r="E624" s="44"/>
      <c r="F624" s="44"/>
    </row>
    <row r="625" spans="1:6" ht="12.75">
      <c r="A625" s="19"/>
      <c r="B625" s="20"/>
      <c r="C625" s="5" t="s">
        <v>73</v>
      </c>
      <c r="D625" s="45">
        <f>SUM(D626:D626)</f>
        <v>10658800</v>
      </c>
      <c r="E625" s="45">
        <f>SUM(E626:E626)</f>
        <v>0</v>
      </c>
      <c r="F625" s="45">
        <f>SUM(D625:E625)</f>
        <v>10658800</v>
      </c>
    </row>
    <row r="626" spans="1:6" ht="12.75">
      <c r="A626" s="19"/>
      <c r="B626" s="20"/>
      <c r="C626" s="3" t="s">
        <v>77</v>
      </c>
      <c r="D626" s="44">
        <v>10658800</v>
      </c>
      <c r="E626" s="44"/>
      <c r="F626" s="44">
        <f>SUM(D626:E626)</f>
        <v>10658800</v>
      </c>
    </row>
    <row r="627" spans="1:6" ht="12.75">
      <c r="A627" s="19"/>
      <c r="B627" s="20"/>
      <c r="C627" s="3"/>
      <c r="D627" s="44"/>
      <c r="E627" s="44"/>
      <c r="F627" s="44"/>
    </row>
    <row r="628" spans="1:6" ht="12.75">
      <c r="A628" s="28" t="s">
        <v>399</v>
      </c>
      <c r="B628" s="22"/>
      <c r="C628" s="5" t="s">
        <v>5</v>
      </c>
      <c r="D628" s="45">
        <f>SUM(D635)</f>
        <v>11487600</v>
      </c>
      <c r="E628" s="45">
        <f>SUM(E635)</f>
        <v>4834300</v>
      </c>
      <c r="F628" s="45">
        <f>SUM(D628:E628)</f>
        <v>16321900</v>
      </c>
    </row>
    <row r="629" spans="1:6" ht="25.5">
      <c r="A629" s="29" t="s">
        <v>402</v>
      </c>
      <c r="B629" s="26" t="s">
        <v>189</v>
      </c>
      <c r="C629" s="31" t="s">
        <v>190</v>
      </c>
      <c r="D629" s="46"/>
      <c r="E629" s="46"/>
      <c r="F629" s="46"/>
    </row>
    <row r="630" spans="1:6" ht="12.75">
      <c r="A630" s="19"/>
      <c r="B630" s="20"/>
      <c r="C630" s="5" t="s">
        <v>72</v>
      </c>
      <c r="D630" s="45">
        <f>SUM(D631,D633)</f>
        <v>11487600</v>
      </c>
      <c r="E630" s="45">
        <f>SUM(E631:E633)</f>
        <v>4834300</v>
      </c>
      <c r="F630" s="45">
        <f>SUM(D630:E630)</f>
        <v>16321900</v>
      </c>
    </row>
    <row r="631" spans="1:6" ht="12.75">
      <c r="A631" s="19"/>
      <c r="B631" s="20"/>
      <c r="C631" s="3" t="s">
        <v>74</v>
      </c>
      <c r="D631" s="44">
        <f>9487600</f>
        <v>9487600</v>
      </c>
      <c r="E631" s="44"/>
      <c r="F631" s="44">
        <f>SUM(D631:E631)</f>
        <v>9487600</v>
      </c>
    </row>
    <row r="632" spans="1:6" ht="25.5">
      <c r="A632" s="19"/>
      <c r="B632" s="20"/>
      <c r="C632" s="32" t="s">
        <v>541</v>
      </c>
      <c r="D632" s="44">
        <v>1000000</v>
      </c>
      <c r="E632" s="44"/>
      <c r="F632" s="44">
        <f>SUM(D632:E632)</f>
        <v>1000000</v>
      </c>
    </row>
    <row r="633" spans="1:6" ht="12.75">
      <c r="A633" s="19"/>
      <c r="B633" s="20"/>
      <c r="C633" s="3" t="s">
        <v>240</v>
      </c>
      <c r="D633" s="44">
        <v>2000000</v>
      </c>
      <c r="E633" s="44">
        <v>4834300</v>
      </c>
      <c r="F633" s="44">
        <f>SUM(D633:E633)</f>
        <v>6834300</v>
      </c>
    </row>
    <row r="634" spans="1:6" ht="12.75">
      <c r="A634" s="19"/>
      <c r="B634" s="20"/>
      <c r="C634" s="3"/>
      <c r="D634" s="44"/>
      <c r="E634" s="44"/>
      <c r="F634" s="44"/>
    </row>
    <row r="635" spans="1:6" ht="12.75">
      <c r="A635" s="19"/>
      <c r="B635" s="20"/>
      <c r="C635" s="5" t="s">
        <v>73</v>
      </c>
      <c r="D635" s="45">
        <f>SUM(D636:D637)</f>
        <v>11487600</v>
      </c>
      <c r="E635" s="45">
        <f>SUM(E636:E637)</f>
        <v>4834300</v>
      </c>
      <c r="F635" s="45">
        <f>SUM(D635:E635)</f>
        <v>16321900</v>
      </c>
    </row>
    <row r="636" spans="1:6" ht="12.75">
      <c r="A636" s="19"/>
      <c r="B636" s="20"/>
      <c r="C636" s="3" t="s">
        <v>75</v>
      </c>
      <c r="D636" s="44">
        <v>3992600</v>
      </c>
      <c r="E636" s="44">
        <v>140300</v>
      </c>
      <c r="F636" s="44">
        <f>SUM(D636:E636)</f>
        <v>4132900</v>
      </c>
    </row>
    <row r="637" spans="1:6" ht="12.75">
      <c r="A637" s="19"/>
      <c r="B637" s="20"/>
      <c r="C637" s="3" t="s">
        <v>77</v>
      </c>
      <c r="D637" s="44">
        <v>7495000</v>
      </c>
      <c r="E637" s="44">
        <v>4694000</v>
      </c>
      <c r="F637" s="44">
        <f>SUM(D637:E637)</f>
        <v>12189000</v>
      </c>
    </row>
    <row r="638" spans="1:6" ht="12.75">
      <c r="A638" s="19"/>
      <c r="B638" s="20"/>
      <c r="C638" s="3"/>
      <c r="D638" s="44"/>
      <c r="E638" s="44"/>
      <c r="F638" s="44"/>
    </row>
    <row r="639" spans="1:6" ht="12.75">
      <c r="A639" s="28" t="s">
        <v>403</v>
      </c>
      <c r="B639" s="22"/>
      <c r="C639" s="5" t="s">
        <v>7</v>
      </c>
      <c r="D639" s="48">
        <f>SUM(D644)</f>
        <v>5025000</v>
      </c>
      <c r="E639" s="48">
        <f>SUM(E644)</f>
        <v>0</v>
      </c>
      <c r="F639" s="48">
        <f>SUM(D639:E639)</f>
        <v>5025000</v>
      </c>
    </row>
    <row r="640" spans="1:6" ht="12.75">
      <c r="A640" s="29" t="s">
        <v>404</v>
      </c>
      <c r="B640" s="26" t="s">
        <v>191</v>
      </c>
      <c r="C640" s="31" t="s">
        <v>192</v>
      </c>
      <c r="D640" s="46"/>
      <c r="E640" s="46"/>
      <c r="F640" s="46"/>
    </row>
    <row r="641" spans="1:6" ht="12.75">
      <c r="A641" s="19"/>
      <c r="B641" s="20"/>
      <c r="C641" s="5" t="s">
        <v>72</v>
      </c>
      <c r="D641" s="45">
        <f>SUM(D642:D642)</f>
        <v>5025000</v>
      </c>
      <c r="E641" s="45">
        <f>SUM(E642:E642)</f>
        <v>0</v>
      </c>
      <c r="F641" s="45">
        <f>SUM(D641:E641)</f>
        <v>5025000</v>
      </c>
    </row>
    <row r="642" spans="1:6" ht="12.75">
      <c r="A642" s="19"/>
      <c r="B642" s="20"/>
      <c r="C642" s="3" t="s">
        <v>74</v>
      </c>
      <c r="D642" s="44">
        <v>5025000</v>
      </c>
      <c r="E642" s="44"/>
      <c r="F642" s="44">
        <f>SUM(D642:E642)</f>
        <v>5025000</v>
      </c>
    </row>
    <row r="643" spans="1:6" ht="12.75">
      <c r="A643" s="19"/>
      <c r="B643" s="20"/>
      <c r="C643" s="3"/>
      <c r="D643" s="44"/>
      <c r="E643" s="44"/>
      <c r="F643" s="44"/>
    </row>
    <row r="644" spans="1:6" ht="12.75">
      <c r="A644" s="19"/>
      <c r="B644" s="20"/>
      <c r="C644" s="5" t="s">
        <v>73</v>
      </c>
      <c r="D644" s="45">
        <f>SUM(D645:D646)</f>
        <v>5025000</v>
      </c>
      <c r="E644" s="45">
        <f>SUM(E645:E646)</f>
        <v>0</v>
      </c>
      <c r="F644" s="45">
        <f>SUM(D644:E644)</f>
        <v>5025000</v>
      </c>
    </row>
    <row r="645" spans="1:6" ht="12.75">
      <c r="A645" s="19"/>
      <c r="B645" s="20"/>
      <c r="C645" s="3" t="s">
        <v>75</v>
      </c>
      <c r="D645" s="44">
        <v>1300000</v>
      </c>
      <c r="E645" s="44"/>
      <c r="F645" s="44">
        <f>SUM(D645:E645)</f>
        <v>1300000</v>
      </c>
    </row>
    <row r="646" spans="1:6" ht="12.75">
      <c r="A646" s="19"/>
      <c r="B646" s="20"/>
      <c r="C646" s="3" t="s">
        <v>77</v>
      </c>
      <c r="D646" s="44">
        <v>3725000</v>
      </c>
      <c r="E646" s="44"/>
      <c r="F646" s="44">
        <f>SUM(D646:E646)</f>
        <v>3725000</v>
      </c>
    </row>
    <row r="647" spans="1:6" ht="12.75">
      <c r="A647" s="19"/>
      <c r="B647" s="20"/>
      <c r="C647" s="3"/>
      <c r="D647" s="44"/>
      <c r="E647" s="44"/>
      <c r="F647" s="44"/>
    </row>
    <row r="648" spans="1:6" ht="12.75">
      <c r="A648" s="28" t="s">
        <v>405</v>
      </c>
      <c r="B648" s="22"/>
      <c r="C648" s="5" t="s">
        <v>49</v>
      </c>
      <c r="D648" s="48">
        <f>SUM(D654,D662,D670,D677,D684,D692,D699)</f>
        <v>49095000</v>
      </c>
      <c r="E648" s="48">
        <f>SUM(E654,E662,E670,E677,E684,E692,E699)</f>
        <v>16902000</v>
      </c>
      <c r="F648" s="48">
        <f>SUM(D648:E648)</f>
        <v>65997000</v>
      </c>
    </row>
    <row r="649" spans="1:6" ht="12.75">
      <c r="A649" s="29" t="s">
        <v>406</v>
      </c>
      <c r="B649" s="26" t="s">
        <v>119</v>
      </c>
      <c r="C649" s="31" t="s">
        <v>117</v>
      </c>
      <c r="D649" s="46"/>
      <c r="E649" s="46"/>
      <c r="F649" s="46"/>
    </row>
    <row r="650" spans="1:6" ht="12.75">
      <c r="A650" s="19"/>
      <c r="B650" s="20"/>
      <c r="C650" s="5" t="s">
        <v>72</v>
      </c>
      <c r="D650" s="45">
        <f>SUM(D651)</f>
        <v>25600000</v>
      </c>
      <c r="E650" s="45">
        <f>SUM(E652)</f>
        <v>11000000</v>
      </c>
      <c r="F650" s="45">
        <f>SUM(D650:E650)</f>
        <v>36600000</v>
      </c>
    </row>
    <row r="651" spans="1:6" ht="12.75">
      <c r="A651" s="19"/>
      <c r="B651" s="20"/>
      <c r="C651" s="3" t="s">
        <v>74</v>
      </c>
      <c r="D651" s="44">
        <v>25600000</v>
      </c>
      <c r="E651" s="44"/>
      <c r="F651" s="44">
        <f>SUM(D651:E651)</f>
        <v>25600000</v>
      </c>
    </row>
    <row r="652" spans="1:6" ht="25.5">
      <c r="A652" s="19"/>
      <c r="B652" s="20"/>
      <c r="C652" s="32" t="s">
        <v>541</v>
      </c>
      <c r="D652" s="44">
        <v>1500000</v>
      </c>
      <c r="E652" s="44">
        <v>11000000</v>
      </c>
      <c r="F652" s="44">
        <f>SUM(D652:E652)</f>
        <v>12500000</v>
      </c>
    </row>
    <row r="653" spans="1:6" ht="12.75">
      <c r="A653" s="19"/>
      <c r="B653" s="20"/>
      <c r="C653" s="3"/>
      <c r="D653" s="44"/>
      <c r="E653" s="44"/>
      <c r="F653" s="44"/>
    </row>
    <row r="654" spans="1:6" ht="12.75">
      <c r="A654" s="19"/>
      <c r="B654" s="20"/>
      <c r="C654" s="5" t="s">
        <v>73</v>
      </c>
      <c r="D654" s="45">
        <f>SUM(D655:D655)</f>
        <v>25600000</v>
      </c>
      <c r="E654" s="45">
        <f>SUM(E655:E655)</f>
        <v>11000000</v>
      </c>
      <c r="F654" s="45">
        <f>SUM(D654:E654)</f>
        <v>36600000</v>
      </c>
    </row>
    <row r="655" spans="1:6" ht="12.75">
      <c r="A655" s="19"/>
      <c r="B655" s="20"/>
      <c r="C655" s="3" t="s">
        <v>77</v>
      </c>
      <c r="D655" s="44">
        <f>24100000+1500000</f>
        <v>25600000</v>
      </c>
      <c r="E655" s="44">
        <v>11000000</v>
      </c>
      <c r="F655" s="44">
        <f>SUM(D655:E655)</f>
        <v>36600000</v>
      </c>
    </row>
    <row r="656" spans="1:6" ht="12.75">
      <c r="A656" s="19"/>
      <c r="B656" s="20"/>
      <c r="C656" s="3"/>
      <c r="D656" s="44"/>
      <c r="E656" s="44"/>
      <c r="F656" s="44"/>
    </row>
    <row r="657" spans="1:6" ht="12.75">
      <c r="A657" s="29" t="s">
        <v>407</v>
      </c>
      <c r="B657" s="26" t="s">
        <v>184</v>
      </c>
      <c r="C657" s="31" t="s">
        <v>185</v>
      </c>
      <c r="D657" s="46"/>
      <c r="E657" s="46"/>
      <c r="F657" s="46"/>
    </row>
    <row r="658" spans="1:6" ht="12.75">
      <c r="A658" s="19"/>
      <c r="B658" s="20"/>
      <c r="C658" s="5" t="s">
        <v>72</v>
      </c>
      <c r="D658" s="45">
        <f>SUM(D659:D660)</f>
        <v>2332000</v>
      </c>
      <c r="E658" s="45">
        <f>SUM(E659:E660)</f>
        <v>1560000</v>
      </c>
      <c r="F658" s="45">
        <f>SUM(D658:E658)</f>
        <v>3892000</v>
      </c>
    </row>
    <row r="659" spans="1:6" ht="12.75">
      <c r="A659" s="19"/>
      <c r="B659" s="20"/>
      <c r="C659" s="3" t="s">
        <v>74</v>
      </c>
      <c r="D659" s="44">
        <v>2332000</v>
      </c>
      <c r="E659" s="44"/>
      <c r="F659" s="44">
        <f>SUM(D659:E659)</f>
        <v>2332000</v>
      </c>
    </row>
    <row r="660" spans="1:6" ht="25.5">
      <c r="A660" s="19"/>
      <c r="B660" s="20"/>
      <c r="C660" s="32" t="s">
        <v>542</v>
      </c>
      <c r="D660" s="44"/>
      <c r="E660" s="44">
        <v>1560000</v>
      </c>
      <c r="F660" s="44">
        <f>SUM(D660:E660)</f>
        <v>1560000</v>
      </c>
    </row>
    <row r="661" spans="1:6" ht="12.75">
      <c r="A661" s="19"/>
      <c r="B661" s="20"/>
      <c r="C661" s="3"/>
      <c r="D661" s="44"/>
      <c r="E661" s="44"/>
      <c r="F661" s="44"/>
    </row>
    <row r="662" spans="1:6" ht="12.75">
      <c r="A662" s="19"/>
      <c r="B662" s="20"/>
      <c r="C662" s="5" t="s">
        <v>73</v>
      </c>
      <c r="D662" s="45">
        <f>SUM(D663:D663)</f>
        <v>2332000</v>
      </c>
      <c r="E662" s="45">
        <f>SUM(E663:E663)</f>
        <v>1560000</v>
      </c>
      <c r="F662" s="45">
        <f>SUM(D662:E662)</f>
        <v>3892000</v>
      </c>
    </row>
    <row r="663" spans="1:6" ht="12.75">
      <c r="A663" s="19"/>
      <c r="B663" s="20"/>
      <c r="C663" s="3" t="s">
        <v>77</v>
      </c>
      <c r="D663" s="44">
        <v>2332000</v>
      </c>
      <c r="E663" s="44">
        <v>1560000</v>
      </c>
      <c r="F663" s="44">
        <f>SUM(D663:E663)</f>
        <v>3892000</v>
      </c>
    </row>
    <row r="664" spans="1:6" ht="12.75">
      <c r="A664" s="19"/>
      <c r="B664" s="20"/>
      <c r="C664" s="3"/>
      <c r="D664" s="44"/>
      <c r="E664" s="44"/>
      <c r="F664" s="44"/>
    </row>
    <row r="665" spans="1:6" ht="12.75">
      <c r="A665" s="29" t="s">
        <v>408</v>
      </c>
      <c r="B665" s="26" t="s">
        <v>120</v>
      </c>
      <c r="C665" s="27" t="s">
        <v>121</v>
      </c>
      <c r="D665" s="46"/>
      <c r="E665" s="46"/>
      <c r="F665" s="46"/>
    </row>
    <row r="666" spans="1:6" ht="12.75">
      <c r="A666" s="19"/>
      <c r="B666" s="20"/>
      <c r="C666" s="5" t="s">
        <v>72</v>
      </c>
      <c r="D666" s="45">
        <f>SUM(D667)</f>
        <v>7060000</v>
      </c>
      <c r="E666" s="45">
        <f>SUM(E667)</f>
        <v>0</v>
      </c>
      <c r="F666" s="45">
        <f>SUM(D666:E666)</f>
        <v>7060000</v>
      </c>
    </row>
    <row r="667" spans="1:6" ht="12.75">
      <c r="A667" s="19"/>
      <c r="B667" s="20"/>
      <c r="C667" s="3" t="s">
        <v>74</v>
      </c>
      <c r="D667" s="44">
        <v>7060000</v>
      </c>
      <c r="E667" s="44"/>
      <c r="F667" s="44">
        <f>SUM(D667:E667)</f>
        <v>7060000</v>
      </c>
    </row>
    <row r="668" spans="1:6" ht="25.5">
      <c r="A668" s="19"/>
      <c r="B668" s="20"/>
      <c r="C668" s="32" t="s">
        <v>542</v>
      </c>
      <c r="D668" s="44">
        <v>5360000</v>
      </c>
      <c r="E668" s="44"/>
      <c r="F668" s="44">
        <f>SUM(D668:E668)</f>
        <v>5360000</v>
      </c>
    </row>
    <row r="669" spans="1:6" ht="12.75">
      <c r="A669" s="19"/>
      <c r="B669" s="20"/>
      <c r="C669" s="3"/>
      <c r="D669" s="44"/>
      <c r="E669" s="44"/>
      <c r="F669" s="44"/>
    </row>
    <row r="670" spans="1:6" ht="12.75">
      <c r="A670" s="19"/>
      <c r="B670" s="20"/>
      <c r="C670" s="5" t="s">
        <v>73</v>
      </c>
      <c r="D670" s="45">
        <f>SUM(D671:D671)</f>
        <v>7060000</v>
      </c>
      <c r="E670" s="45">
        <f>SUM(E671:E671)</f>
        <v>0</v>
      </c>
      <c r="F670" s="45">
        <f>SUM(D670:E670)</f>
        <v>7060000</v>
      </c>
    </row>
    <row r="671" spans="1:6" ht="12.75">
      <c r="A671" s="19"/>
      <c r="B671" s="20"/>
      <c r="C671" s="3" t="s">
        <v>77</v>
      </c>
      <c r="D671" s="44">
        <f>60000+1640000+5360000</f>
        <v>7060000</v>
      </c>
      <c r="E671" s="44"/>
      <c r="F671" s="44">
        <f>SUM(D671:E671)</f>
        <v>7060000</v>
      </c>
    </row>
    <row r="672" spans="1:6" ht="12.75">
      <c r="A672" s="19"/>
      <c r="B672" s="20"/>
      <c r="C672" s="3"/>
      <c r="D672" s="44"/>
      <c r="E672" s="44"/>
      <c r="F672" s="44"/>
    </row>
    <row r="673" spans="1:6" ht="12.75">
      <c r="A673" s="29" t="s">
        <v>409</v>
      </c>
      <c r="B673" s="26" t="s">
        <v>127</v>
      </c>
      <c r="C673" s="27" t="s">
        <v>193</v>
      </c>
      <c r="D673" s="46"/>
      <c r="E673" s="46"/>
      <c r="F673" s="46"/>
    </row>
    <row r="674" spans="1:6" ht="12.75">
      <c r="A674" s="19"/>
      <c r="B674" s="20"/>
      <c r="C674" s="5" t="s">
        <v>72</v>
      </c>
      <c r="D674" s="45">
        <f>SUM(D675)</f>
        <v>9600000</v>
      </c>
      <c r="E674" s="45">
        <f>SUM(E675)</f>
        <v>0</v>
      </c>
      <c r="F674" s="45">
        <f>SUM(D674:E674)</f>
        <v>9600000</v>
      </c>
    </row>
    <row r="675" spans="1:6" ht="12.75">
      <c r="A675" s="19"/>
      <c r="B675" s="20"/>
      <c r="C675" s="3" t="s">
        <v>74</v>
      </c>
      <c r="D675" s="44">
        <v>9600000</v>
      </c>
      <c r="E675" s="44"/>
      <c r="F675" s="44">
        <f>SUM(D675:E675)</f>
        <v>9600000</v>
      </c>
    </row>
    <row r="676" spans="1:6" ht="12.75">
      <c r="A676" s="19"/>
      <c r="B676" s="20"/>
      <c r="C676" s="3"/>
      <c r="D676" s="44"/>
      <c r="E676" s="44"/>
      <c r="F676" s="44"/>
    </row>
    <row r="677" spans="1:6" ht="12.75">
      <c r="A677" s="19"/>
      <c r="B677" s="20"/>
      <c r="C677" s="5" t="s">
        <v>73</v>
      </c>
      <c r="D677" s="45">
        <f>SUM(D678:D678)</f>
        <v>9600000</v>
      </c>
      <c r="E677" s="45">
        <f>SUM(E678:E678)</f>
        <v>0</v>
      </c>
      <c r="F677" s="45">
        <f>SUM(D677:E677)</f>
        <v>9600000</v>
      </c>
    </row>
    <row r="678" spans="1:6" ht="12.75">
      <c r="A678" s="19"/>
      <c r="B678" s="20"/>
      <c r="C678" s="3" t="s">
        <v>77</v>
      </c>
      <c r="D678" s="44">
        <v>9600000</v>
      </c>
      <c r="E678" s="44"/>
      <c r="F678" s="44">
        <f>SUM(D678:E678)</f>
        <v>9600000</v>
      </c>
    </row>
    <row r="679" spans="1:6" ht="12.75">
      <c r="A679" s="19"/>
      <c r="B679" s="20"/>
      <c r="C679" s="3"/>
      <c r="D679" s="44"/>
      <c r="E679" s="44"/>
      <c r="F679" s="44"/>
    </row>
    <row r="680" spans="1:6" ht="12.75">
      <c r="A680" s="29" t="s">
        <v>410</v>
      </c>
      <c r="B680" s="26" t="s">
        <v>136</v>
      </c>
      <c r="C680" s="27" t="s">
        <v>242</v>
      </c>
      <c r="D680" s="46"/>
      <c r="E680" s="46"/>
      <c r="F680" s="46"/>
    </row>
    <row r="681" spans="1:6" ht="12.75">
      <c r="A681" s="19"/>
      <c r="B681" s="20"/>
      <c r="C681" s="5" t="s">
        <v>72</v>
      </c>
      <c r="D681" s="45">
        <f>SUM(D682)</f>
        <v>450000</v>
      </c>
      <c r="E681" s="45">
        <f>SUM(E682)</f>
        <v>0</v>
      </c>
      <c r="F681" s="45">
        <f>SUM(D681:E681)</f>
        <v>450000</v>
      </c>
    </row>
    <row r="682" spans="1:6" ht="12.75">
      <c r="A682" s="19"/>
      <c r="B682" s="20"/>
      <c r="C682" s="3" t="s">
        <v>74</v>
      </c>
      <c r="D682" s="44">
        <v>450000</v>
      </c>
      <c r="E682" s="44"/>
      <c r="F682" s="44">
        <f>SUM(D682:E682)</f>
        <v>450000</v>
      </c>
    </row>
    <row r="683" spans="1:6" ht="12.75">
      <c r="A683" s="19"/>
      <c r="B683" s="20"/>
      <c r="C683" s="3"/>
      <c r="D683" s="44"/>
      <c r="E683" s="44"/>
      <c r="F683" s="44"/>
    </row>
    <row r="684" spans="1:6" ht="12.75">
      <c r="A684" s="19"/>
      <c r="B684" s="20"/>
      <c r="C684" s="5" t="s">
        <v>73</v>
      </c>
      <c r="D684" s="45">
        <f>SUM(D685:D685)</f>
        <v>450000</v>
      </c>
      <c r="E684" s="45">
        <f>SUM(E685:E685)</f>
        <v>0</v>
      </c>
      <c r="F684" s="45">
        <f>SUM(D684:E684)</f>
        <v>450000</v>
      </c>
    </row>
    <row r="685" spans="1:6" ht="12.75">
      <c r="A685" s="19"/>
      <c r="B685" s="20"/>
      <c r="C685" s="3" t="s">
        <v>77</v>
      </c>
      <c r="D685" s="44">
        <v>450000</v>
      </c>
      <c r="E685" s="44"/>
      <c r="F685" s="44">
        <f>SUM(D685:E685)</f>
        <v>450000</v>
      </c>
    </row>
    <row r="686" spans="1:6" ht="12.75">
      <c r="A686" s="19"/>
      <c r="B686" s="20"/>
      <c r="C686" s="3"/>
      <c r="D686" s="44"/>
      <c r="E686" s="44"/>
      <c r="F686" s="44"/>
    </row>
    <row r="687" spans="1:6" ht="12.75">
      <c r="A687" s="29" t="s">
        <v>411</v>
      </c>
      <c r="B687" s="26" t="s">
        <v>138</v>
      </c>
      <c r="C687" s="27" t="s">
        <v>139</v>
      </c>
      <c r="D687" s="46"/>
      <c r="E687" s="46"/>
      <c r="F687" s="46"/>
    </row>
    <row r="688" spans="1:6" ht="12.75">
      <c r="A688" s="19"/>
      <c r="B688" s="20"/>
      <c r="C688" s="5" t="s">
        <v>72</v>
      </c>
      <c r="D688" s="45">
        <f>SUM(D689:D690)</f>
        <v>2053000</v>
      </c>
      <c r="E688" s="45">
        <f>SUM(E689:E690)</f>
        <v>4342000</v>
      </c>
      <c r="F688" s="45">
        <f>SUM(D688:E688)</f>
        <v>6395000</v>
      </c>
    </row>
    <row r="689" spans="1:6" ht="12.75">
      <c r="A689" s="19"/>
      <c r="B689" s="20"/>
      <c r="C689" s="3" t="s">
        <v>74</v>
      </c>
      <c r="D689" s="44">
        <v>53000</v>
      </c>
      <c r="E689" s="44"/>
      <c r="F689" s="44">
        <f>SUM(D689:E689)</f>
        <v>53000</v>
      </c>
    </row>
    <row r="690" spans="1:6" ht="12.75">
      <c r="A690" s="19"/>
      <c r="B690" s="20"/>
      <c r="C690" s="3" t="s">
        <v>241</v>
      </c>
      <c r="D690" s="44">
        <v>2000000</v>
      </c>
      <c r="E690" s="44">
        <v>4342000</v>
      </c>
      <c r="F690" s="44">
        <f>SUM(D690:E690)</f>
        <v>6342000</v>
      </c>
    </row>
    <row r="691" spans="1:6" ht="12.75">
      <c r="A691" s="19"/>
      <c r="B691" s="20"/>
      <c r="C691" s="3"/>
      <c r="D691" s="44"/>
      <c r="E691" s="44"/>
      <c r="F691" s="44"/>
    </row>
    <row r="692" spans="1:6" ht="12.75">
      <c r="A692" s="19"/>
      <c r="B692" s="20"/>
      <c r="C692" s="5" t="s">
        <v>73</v>
      </c>
      <c r="D692" s="45">
        <f>SUM(D693:D693)</f>
        <v>2053000</v>
      </c>
      <c r="E692" s="45">
        <f>SUM(E693:E693)</f>
        <v>4342000</v>
      </c>
      <c r="F692" s="45">
        <f>SUM(D692:E692)</f>
        <v>6395000</v>
      </c>
    </row>
    <row r="693" spans="1:6" ht="12.75">
      <c r="A693" s="19"/>
      <c r="B693" s="20"/>
      <c r="C693" s="3" t="s">
        <v>77</v>
      </c>
      <c r="D693" s="44">
        <v>2053000</v>
      </c>
      <c r="E693" s="44">
        <v>4342000</v>
      </c>
      <c r="F693" s="44">
        <f>SUM(D693:E693)</f>
        <v>6395000</v>
      </c>
    </row>
    <row r="694" spans="1:6" ht="12.75">
      <c r="A694" s="19"/>
      <c r="B694" s="20"/>
      <c r="C694" s="3"/>
      <c r="D694" s="44"/>
      <c r="E694" s="44"/>
      <c r="F694" s="44"/>
    </row>
    <row r="695" spans="1:6" ht="12.75">
      <c r="A695" s="29" t="s">
        <v>412</v>
      </c>
      <c r="B695" s="26" t="s">
        <v>140</v>
      </c>
      <c r="C695" s="27" t="s">
        <v>194</v>
      </c>
      <c r="D695" s="46"/>
      <c r="E695" s="46"/>
      <c r="F695" s="46"/>
    </row>
    <row r="696" spans="1:6" ht="12.75">
      <c r="A696" s="19"/>
      <c r="B696" s="20"/>
      <c r="C696" s="5" t="s">
        <v>72</v>
      </c>
      <c r="D696" s="45">
        <f>SUM(D697)</f>
        <v>2000000</v>
      </c>
      <c r="E696" s="45">
        <f>SUM(E697)</f>
        <v>0</v>
      </c>
      <c r="F696" s="45">
        <f>SUM(D696:E696)</f>
        <v>2000000</v>
      </c>
    </row>
    <row r="697" spans="1:6" ht="12.75">
      <c r="A697" s="19"/>
      <c r="B697" s="20"/>
      <c r="C697" s="3" t="s">
        <v>74</v>
      </c>
      <c r="D697" s="44">
        <v>2000000</v>
      </c>
      <c r="E697" s="44"/>
      <c r="F697" s="44">
        <f>SUM(D697:E697)</f>
        <v>2000000</v>
      </c>
    </row>
    <row r="698" spans="1:6" ht="12.75">
      <c r="A698" s="19"/>
      <c r="B698" s="20"/>
      <c r="C698" s="3"/>
      <c r="D698" s="44"/>
      <c r="E698" s="44"/>
      <c r="F698" s="44"/>
    </row>
    <row r="699" spans="1:6" ht="12.75">
      <c r="A699" s="19"/>
      <c r="B699" s="20"/>
      <c r="C699" s="5" t="s">
        <v>73</v>
      </c>
      <c r="D699" s="45">
        <f>SUM(D700:D700)</f>
        <v>2000000</v>
      </c>
      <c r="E699" s="45">
        <f>SUM(E700:E700)</f>
        <v>0</v>
      </c>
      <c r="F699" s="45">
        <f>SUM(D699:E699)</f>
        <v>2000000</v>
      </c>
    </row>
    <row r="700" spans="1:6" ht="12.75">
      <c r="A700" s="19"/>
      <c r="B700" s="20"/>
      <c r="C700" s="3" t="s">
        <v>77</v>
      </c>
      <c r="D700" s="44">
        <v>2000000</v>
      </c>
      <c r="E700" s="44"/>
      <c r="F700" s="44">
        <f>SUM(D700:E700)</f>
        <v>2000000</v>
      </c>
    </row>
    <row r="701" spans="1:6" ht="12.75">
      <c r="A701" s="19"/>
      <c r="B701" s="20"/>
      <c r="C701" s="3"/>
      <c r="D701" s="44"/>
      <c r="E701" s="44"/>
      <c r="F701" s="44"/>
    </row>
    <row r="702" spans="1:6" ht="12.75">
      <c r="A702" s="28" t="s">
        <v>413</v>
      </c>
      <c r="B702" s="22"/>
      <c r="C702" s="5" t="s">
        <v>10</v>
      </c>
      <c r="D702" s="48">
        <f>SUM(D707,D714,D721,D728)</f>
        <v>9900000</v>
      </c>
      <c r="E702" s="48">
        <f>SUM(E707,E714)</f>
        <v>0</v>
      </c>
      <c r="F702" s="48">
        <f>SUM(D702:E702)</f>
        <v>9900000</v>
      </c>
    </row>
    <row r="703" spans="1:6" ht="25.5">
      <c r="A703" s="29" t="s">
        <v>414</v>
      </c>
      <c r="B703" s="26">
        <v>10120</v>
      </c>
      <c r="C703" s="31" t="s">
        <v>195</v>
      </c>
      <c r="D703" s="46"/>
      <c r="E703" s="46"/>
      <c r="F703" s="46"/>
    </row>
    <row r="704" spans="1:6" ht="12.75">
      <c r="A704" s="19"/>
      <c r="B704" s="20"/>
      <c r="C704" s="5" t="s">
        <v>72</v>
      </c>
      <c r="D704" s="45">
        <f>SUM(D705:D705)</f>
        <v>4000000</v>
      </c>
      <c r="E704" s="45">
        <f>SUM(E705:E705)</f>
        <v>0</v>
      </c>
      <c r="F704" s="45">
        <f>SUM(D704:E704)</f>
        <v>4000000</v>
      </c>
    </row>
    <row r="705" spans="1:6" ht="12.75">
      <c r="A705" s="19"/>
      <c r="B705" s="20"/>
      <c r="C705" s="3" t="s">
        <v>74</v>
      </c>
      <c r="D705" s="44">
        <v>4000000</v>
      </c>
      <c r="E705" s="44"/>
      <c r="F705" s="44">
        <f>SUM(D705:E705)</f>
        <v>4000000</v>
      </c>
    </row>
    <row r="706" spans="1:6" ht="12.75">
      <c r="A706" s="19"/>
      <c r="B706" s="20"/>
      <c r="C706" s="3"/>
      <c r="D706" s="44"/>
      <c r="E706" s="44"/>
      <c r="F706" s="44"/>
    </row>
    <row r="707" spans="1:6" ht="12.75">
      <c r="A707" s="19"/>
      <c r="B707" s="20"/>
      <c r="C707" s="5" t="s">
        <v>73</v>
      </c>
      <c r="D707" s="45">
        <f>SUM(D708:D708)</f>
        <v>4000000</v>
      </c>
      <c r="E707" s="45">
        <f>SUM(E708:E708)</f>
        <v>0</v>
      </c>
      <c r="F707" s="45">
        <f>SUM(D707:E707)</f>
        <v>4000000</v>
      </c>
    </row>
    <row r="708" spans="1:6" ht="12.75">
      <c r="A708" s="19"/>
      <c r="B708" s="20"/>
      <c r="C708" s="3" t="s">
        <v>77</v>
      </c>
      <c r="D708" s="44">
        <v>4000000</v>
      </c>
      <c r="E708" s="44"/>
      <c r="F708" s="44">
        <f>SUM(D708:E708)</f>
        <v>4000000</v>
      </c>
    </row>
    <row r="709" spans="1:6" ht="12.75">
      <c r="A709" s="19"/>
      <c r="B709" s="20"/>
      <c r="C709" s="3"/>
      <c r="D709" s="44"/>
      <c r="E709" s="44"/>
      <c r="F709" s="44"/>
    </row>
    <row r="710" spans="1:6" ht="25.5">
      <c r="A710" s="29" t="s">
        <v>415</v>
      </c>
      <c r="B710" s="26">
        <v>10200</v>
      </c>
      <c r="C710" s="31" t="s">
        <v>271</v>
      </c>
      <c r="D710" s="46"/>
      <c r="E710" s="46"/>
      <c r="F710" s="46"/>
    </row>
    <row r="711" spans="1:6" ht="12.75">
      <c r="A711" s="19"/>
      <c r="B711" s="20"/>
      <c r="C711" s="5" t="s">
        <v>72</v>
      </c>
      <c r="D711" s="45">
        <f>SUM(D712:D712)</f>
        <v>1900000</v>
      </c>
      <c r="E711" s="45">
        <f>SUM(E712:E712)</f>
        <v>0</v>
      </c>
      <c r="F711" s="45">
        <f>SUM(D711:E711)</f>
        <v>1900000</v>
      </c>
    </row>
    <row r="712" spans="1:6" ht="12.75">
      <c r="A712" s="19"/>
      <c r="B712" s="20"/>
      <c r="C712" s="3" t="s">
        <v>74</v>
      </c>
      <c r="D712" s="44">
        <v>1900000</v>
      </c>
      <c r="E712" s="44"/>
      <c r="F712" s="44">
        <f>SUM(D712:E712)</f>
        <v>1900000</v>
      </c>
    </row>
    <row r="713" spans="1:6" ht="12.75">
      <c r="A713" s="19"/>
      <c r="B713" s="20"/>
      <c r="C713" s="3"/>
      <c r="D713" s="44"/>
      <c r="E713" s="44"/>
      <c r="F713" s="44"/>
    </row>
    <row r="714" spans="1:6" ht="12.75">
      <c r="A714" s="19"/>
      <c r="B714" s="20"/>
      <c r="C714" s="5" t="s">
        <v>73</v>
      </c>
      <c r="D714" s="45">
        <f>SUM(D715:D715)</f>
        <v>1900000</v>
      </c>
      <c r="E714" s="45">
        <f>SUM(E715:E715)</f>
        <v>0</v>
      </c>
      <c r="F714" s="45">
        <f>SUM(D714:E714)</f>
        <v>1900000</v>
      </c>
    </row>
    <row r="715" spans="1:6" ht="12.75">
      <c r="A715" s="19"/>
      <c r="B715" s="20"/>
      <c r="C715" s="3" t="s">
        <v>77</v>
      </c>
      <c r="D715" s="44">
        <v>1900000</v>
      </c>
      <c r="E715" s="44"/>
      <c r="F715" s="44">
        <f>SUM(D715:E715)</f>
        <v>1900000</v>
      </c>
    </row>
    <row r="716" spans="1:6" ht="12.75">
      <c r="A716" s="19"/>
      <c r="B716" s="20"/>
      <c r="C716" s="3"/>
      <c r="D716" s="44"/>
      <c r="E716" s="44"/>
      <c r="F716" s="44"/>
    </row>
    <row r="717" spans="1:6" ht="15.75" customHeight="1">
      <c r="A717" s="61" t="s">
        <v>416</v>
      </c>
      <c r="B717" s="26">
        <v>10401</v>
      </c>
      <c r="C717" s="31" t="s">
        <v>196</v>
      </c>
      <c r="D717" s="46"/>
      <c r="E717" s="46"/>
      <c r="F717" s="46"/>
    </row>
    <row r="718" spans="1:6" ht="12.75">
      <c r="A718" s="19"/>
      <c r="B718" s="20"/>
      <c r="C718" s="5" t="s">
        <v>72</v>
      </c>
      <c r="D718" s="45">
        <f>SUM(D719:D719)</f>
        <v>3600000</v>
      </c>
      <c r="E718" s="45">
        <f>SUM(E719:E719)</f>
        <v>0</v>
      </c>
      <c r="F718" s="45">
        <f>SUM(D718:E718)</f>
        <v>3600000</v>
      </c>
    </row>
    <row r="719" spans="1:6" ht="12.75">
      <c r="A719" s="19"/>
      <c r="B719" s="20"/>
      <c r="C719" s="3" t="s">
        <v>74</v>
      </c>
      <c r="D719" s="44">
        <v>3600000</v>
      </c>
      <c r="E719" s="44"/>
      <c r="F719" s="44">
        <f>SUM(D719:E719)</f>
        <v>3600000</v>
      </c>
    </row>
    <row r="720" spans="1:6" ht="12.75">
      <c r="A720" s="19"/>
      <c r="B720" s="20"/>
      <c r="C720" s="3"/>
      <c r="D720" s="44"/>
      <c r="E720" s="44"/>
      <c r="F720" s="44"/>
    </row>
    <row r="721" spans="1:6" ht="12.75">
      <c r="A721" s="19"/>
      <c r="B721" s="20"/>
      <c r="C721" s="5" t="s">
        <v>73</v>
      </c>
      <c r="D721" s="45">
        <f>SUM(D722:D722)</f>
        <v>3600000</v>
      </c>
      <c r="E721" s="45">
        <f>SUM(E722:E722)</f>
        <v>0</v>
      </c>
      <c r="F721" s="45">
        <f>SUM(D721:E721)</f>
        <v>3600000</v>
      </c>
    </row>
    <row r="722" spans="1:6" ht="12.75">
      <c r="A722" s="19"/>
      <c r="B722" s="20"/>
      <c r="C722" s="3" t="s">
        <v>77</v>
      </c>
      <c r="D722" s="44">
        <v>3600000</v>
      </c>
      <c r="E722" s="44"/>
      <c r="F722" s="44">
        <f>SUM(D722:E722)</f>
        <v>3600000</v>
      </c>
    </row>
    <row r="723" spans="1:6" ht="12.75">
      <c r="A723" s="19"/>
      <c r="B723" s="20"/>
      <c r="C723" s="3"/>
      <c r="D723" s="44"/>
      <c r="E723" s="44"/>
      <c r="F723" s="44"/>
    </row>
    <row r="724" spans="1:6" ht="25.5">
      <c r="A724" s="29" t="s">
        <v>417</v>
      </c>
      <c r="B724" s="26">
        <v>10700</v>
      </c>
      <c r="C724" s="31" t="s">
        <v>272</v>
      </c>
      <c r="D724" s="46"/>
      <c r="E724" s="46"/>
      <c r="F724" s="46"/>
    </row>
    <row r="725" spans="1:6" ht="12.75">
      <c r="A725" s="19"/>
      <c r="B725" s="20"/>
      <c r="C725" s="5" t="s">
        <v>72</v>
      </c>
      <c r="D725" s="45">
        <f>SUM(D726:D726)</f>
        <v>400000</v>
      </c>
      <c r="E725" s="45">
        <f>SUM(E726:E726)</f>
        <v>0</v>
      </c>
      <c r="F725" s="45">
        <f>SUM(D725:E725)</f>
        <v>400000</v>
      </c>
    </row>
    <row r="726" spans="1:6" ht="12.75">
      <c r="A726" s="19"/>
      <c r="B726" s="20"/>
      <c r="C726" s="3" t="s">
        <v>74</v>
      </c>
      <c r="D726" s="44">
        <v>400000</v>
      </c>
      <c r="E726" s="44"/>
      <c r="F726" s="44">
        <f>SUM(D726:E726)</f>
        <v>400000</v>
      </c>
    </row>
    <row r="727" spans="1:6" ht="12.75">
      <c r="A727" s="19"/>
      <c r="B727" s="20"/>
      <c r="C727" s="3"/>
      <c r="D727" s="44"/>
      <c r="E727" s="44"/>
      <c r="F727" s="44"/>
    </row>
    <row r="728" spans="1:6" ht="12.75">
      <c r="A728" s="19"/>
      <c r="B728" s="20"/>
      <c r="C728" s="5" t="s">
        <v>73</v>
      </c>
      <c r="D728" s="45">
        <f>SUM(D729:D729)</f>
        <v>400000</v>
      </c>
      <c r="E728" s="45">
        <f>SUM(E729:E729)</f>
        <v>0</v>
      </c>
      <c r="F728" s="45">
        <f>SUM(D728:E728)</f>
        <v>400000</v>
      </c>
    </row>
    <row r="729" spans="1:6" ht="12.75">
      <c r="A729" s="19"/>
      <c r="B729" s="20"/>
      <c r="C729" s="3" t="s">
        <v>77</v>
      </c>
      <c r="D729" s="44">
        <v>400000</v>
      </c>
      <c r="E729" s="44"/>
      <c r="F729" s="44">
        <f>SUM(D729:E729)</f>
        <v>400000</v>
      </c>
    </row>
    <row r="730" spans="1:6" ht="12.75">
      <c r="A730" s="19"/>
      <c r="B730" s="20"/>
      <c r="C730" s="3"/>
      <c r="D730" s="44"/>
      <c r="E730" s="44"/>
      <c r="F730" s="44"/>
    </row>
    <row r="731" spans="1:6" ht="25.5">
      <c r="A731" s="28" t="s">
        <v>418</v>
      </c>
      <c r="B731" s="22"/>
      <c r="C731" s="38" t="s">
        <v>197</v>
      </c>
      <c r="D731" s="44"/>
      <c r="E731" s="44"/>
      <c r="F731" s="44"/>
    </row>
    <row r="732" spans="1:6" ht="12.75">
      <c r="A732" s="30"/>
      <c r="B732" s="20"/>
      <c r="C732" s="5" t="s">
        <v>72</v>
      </c>
      <c r="D732" s="45">
        <f>SUM(D738,D747,D754,D762)</f>
        <v>6404000</v>
      </c>
      <c r="E732" s="45">
        <f>SUM(E738,E747,E754,E762)</f>
        <v>0</v>
      </c>
      <c r="F732" s="45">
        <f>SUM(D732:E732)</f>
        <v>6404000</v>
      </c>
    </row>
    <row r="733" spans="1:6" ht="12.75">
      <c r="A733" s="30"/>
      <c r="B733" s="20"/>
      <c r="C733" s="5" t="s">
        <v>73</v>
      </c>
      <c r="D733" s="45">
        <f>SUM(D734:D735)</f>
        <v>6404000</v>
      </c>
      <c r="E733" s="45">
        <f>SUM(E734:E735)</f>
        <v>0</v>
      </c>
      <c r="F733" s="45">
        <f>SUM(D733:E733)</f>
        <v>6404000</v>
      </c>
    </row>
    <row r="734" spans="1:6" ht="12.75">
      <c r="A734" s="30"/>
      <c r="B734" s="20"/>
      <c r="C734" s="3" t="s">
        <v>68</v>
      </c>
      <c r="D734" s="44">
        <f>SUM(D742,D751,D758,D766)</f>
        <v>5904000</v>
      </c>
      <c r="E734" s="44">
        <f>SUM(E742,E751,E758,E766)</f>
        <v>0</v>
      </c>
      <c r="F734" s="44">
        <f>SUM(D734:E734)</f>
        <v>5904000</v>
      </c>
    </row>
    <row r="735" spans="1:6" ht="12.75">
      <c r="A735" s="30"/>
      <c r="B735" s="20"/>
      <c r="C735" s="3" t="s">
        <v>76</v>
      </c>
      <c r="D735" s="44">
        <f>SUM(D743,D767)</f>
        <v>500000</v>
      </c>
      <c r="E735" s="44">
        <f>SUM(E743,E767)</f>
        <v>0</v>
      </c>
      <c r="F735" s="44">
        <f>SUM(D735:E735)</f>
        <v>500000</v>
      </c>
    </row>
    <row r="736" spans="1:6" ht="12.75">
      <c r="A736" s="28" t="s">
        <v>419</v>
      </c>
      <c r="B736" s="20"/>
      <c r="C736" s="5" t="s">
        <v>4</v>
      </c>
      <c r="D736" s="45">
        <f>SUM(D741)</f>
        <v>4397000</v>
      </c>
      <c r="E736" s="45">
        <f>SUM(E741)</f>
        <v>0</v>
      </c>
      <c r="F736" s="45">
        <f>SUM(D736:E736)</f>
        <v>4397000</v>
      </c>
    </row>
    <row r="737" spans="1:6" ht="12.75">
      <c r="A737" s="29" t="s">
        <v>420</v>
      </c>
      <c r="B737" s="26" t="s">
        <v>83</v>
      </c>
      <c r="C737" s="27" t="s">
        <v>95</v>
      </c>
      <c r="D737" s="46"/>
      <c r="E737" s="46"/>
      <c r="F737" s="46"/>
    </row>
    <row r="738" spans="1:6" ht="12.75">
      <c r="A738" s="19"/>
      <c r="B738" s="20"/>
      <c r="C738" s="5" t="s">
        <v>72</v>
      </c>
      <c r="D738" s="45">
        <f>SUM(D739)</f>
        <v>4397000</v>
      </c>
      <c r="E738" s="45">
        <f>SUM(E739)</f>
        <v>0</v>
      </c>
      <c r="F738" s="45">
        <f>SUM(D738:E738)</f>
        <v>4397000</v>
      </c>
    </row>
    <row r="739" spans="1:6" ht="12.75">
      <c r="A739" s="19"/>
      <c r="B739" s="20"/>
      <c r="C739" s="3" t="s">
        <v>74</v>
      </c>
      <c r="D739" s="44">
        <f>4347000+50000</f>
        <v>4397000</v>
      </c>
      <c r="E739" s="44"/>
      <c r="F739" s="44">
        <f>SUM(D739:E739)</f>
        <v>4397000</v>
      </c>
    </row>
    <row r="740" spans="1:6" ht="12.75">
      <c r="A740" s="19"/>
      <c r="B740" s="20"/>
      <c r="C740" s="3"/>
      <c r="D740" s="44"/>
      <c r="E740" s="44"/>
      <c r="F740" s="44"/>
    </row>
    <row r="741" spans="1:6" ht="12.75">
      <c r="A741" s="19"/>
      <c r="B741" s="20"/>
      <c r="C741" s="5" t="s">
        <v>73</v>
      </c>
      <c r="D741" s="45">
        <f>SUM(D742:D743)</f>
        <v>4397000</v>
      </c>
      <c r="E741" s="45">
        <f>SUM(E742:E743)</f>
        <v>0</v>
      </c>
      <c r="F741" s="45">
        <f>SUM(D741:E741)</f>
        <v>4397000</v>
      </c>
    </row>
    <row r="742" spans="1:6" ht="12.75">
      <c r="A742" s="19"/>
      <c r="B742" s="20"/>
      <c r="C742" s="3" t="s">
        <v>75</v>
      </c>
      <c r="D742" s="44">
        <f>4048000+299000+50000</f>
        <v>4397000</v>
      </c>
      <c r="E742" s="44"/>
      <c r="F742" s="44">
        <f>SUM(D742:E742)</f>
        <v>4397000</v>
      </c>
    </row>
    <row r="743" spans="1:6" ht="12.75">
      <c r="A743" s="19"/>
      <c r="B743" s="20"/>
      <c r="C743" s="3" t="s">
        <v>77</v>
      </c>
      <c r="D743" s="44"/>
      <c r="E743" s="44"/>
      <c r="F743" s="44">
        <f>SUM(D743:E743)</f>
        <v>0</v>
      </c>
    </row>
    <row r="744" spans="1:6" ht="12.75">
      <c r="A744" s="19"/>
      <c r="B744" s="20"/>
      <c r="C744" s="3"/>
      <c r="D744" s="44"/>
      <c r="E744" s="44"/>
      <c r="F744" s="44"/>
    </row>
    <row r="745" spans="1:6" ht="12.75">
      <c r="A745" s="28" t="s">
        <v>421</v>
      </c>
      <c r="B745" s="22"/>
      <c r="C745" s="5" t="s">
        <v>5</v>
      </c>
      <c r="D745" s="45">
        <f>SUM(D750,D757)</f>
        <v>1365000</v>
      </c>
      <c r="E745" s="45">
        <f>SUM(E750,E757)</f>
        <v>0</v>
      </c>
      <c r="F745" s="45">
        <f>SUM(D745:E745)</f>
        <v>1365000</v>
      </c>
    </row>
    <row r="746" spans="1:6" ht="38.25">
      <c r="A746" s="29" t="s">
        <v>422</v>
      </c>
      <c r="B746" s="26" t="s">
        <v>198</v>
      </c>
      <c r="C746" s="31" t="s">
        <v>199</v>
      </c>
      <c r="D746" s="46"/>
      <c r="E746" s="46"/>
      <c r="F746" s="46"/>
    </row>
    <row r="747" spans="1:6" ht="12.75">
      <c r="A747" s="19"/>
      <c r="B747" s="20"/>
      <c r="C747" s="5" t="s">
        <v>72</v>
      </c>
      <c r="D747" s="45">
        <f>SUM(D748)</f>
        <v>430000</v>
      </c>
      <c r="E747" s="45">
        <f>SUM(E748)</f>
        <v>0</v>
      </c>
      <c r="F747" s="45">
        <f>SUM(D747:E747)</f>
        <v>430000</v>
      </c>
    </row>
    <row r="748" spans="1:6" ht="12.75">
      <c r="A748" s="19"/>
      <c r="B748" s="20"/>
      <c r="C748" s="3" t="s">
        <v>74</v>
      </c>
      <c r="D748" s="44">
        <v>430000</v>
      </c>
      <c r="E748" s="44"/>
      <c r="F748" s="44">
        <f>SUM(D748:E748)</f>
        <v>430000</v>
      </c>
    </row>
    <row r="749" spans="1:6" ht="12.75">
      <c r="A749" s="19"/>
      <c r="B749" s="20"/>
      <c r="C749" s="3"/>
      <c r="D749" s="44"/>
      <c r="E749" s="44"/>
      <c r="F749" s="44"/>
    </row>
    <row r="750" spans="1:6" ht="12.75">
      <c r="A750" s="19"/>
      <c r="B750" s="20"/>
      <c r="C750" s="5" t="s">
        <v>73</v>
      </c>
      <c r="D750" s="45">
        <f>SUM(D751:D751)</f>
        <v>430000</v>
      </c>
      <c r="E750" s="45">
        <f>SUM(E751:E751)</f>
        <v>0</v>
      </c>
      <c r="F750" s="45">
        <f>SUM(D750:E750)</f>
        <v>430000</v>
      </c>
    </row>
    <row r="751" spans="1:6" ht="12.75">
      <c r="A751" s="19"/>
      <c r="B751" s="20"/>
      <c r="C751" s="3" t="s">
        <v>75</v>
      </c>
      <c r="D751" s="44">
        <v>430000</v>
      </c>
      <c r="E751" s="44"/>
      <c r="F751" s="44">
        <f>SUM(D751:E751)</f>
        <v>430000</v>
      </c>
    </row>
    <row r="752" spans="1:6" ht="12.75">
      <c r="A752" s="19"/>
      <c r="B752" s="20"/>
      <c r="C752" s="3"/>
      <c r="D752" s="44"/>
      <c r="E752" s="44"/>
      <c r="F752" s="44"/>
    </row>
    <row r="753" spans="1:6" ht="12.75">
      <c r="A753" s="29" t="s">
        <v>423</v>
      </c>
      <c r="B753" s="26" t="s">
        <v>189</v>
      </c>
      <c r="C753" s="31" t="s">
        <v>200</v>
      </c>
      <c r="D753" s="46"/>
      <c r="E753" s="46"/>
      <c r="F753" s="46"/>
    </row>
    <row r="754" spans="1:6" ht="12.75">
      <c r="A754" s="19"/>
      <c r="B754" s="20"/>
      <c r="C754" s="5" t="s">
        <v>72</v>
      </c>
      <c r="D754" s="45">
        <f>SUM(D755:D755)</f>
        <v>935000</v>
      </c>
      <c r="E754" s="45">
        <f>SUM(E755:E755)</f>
        <v>0</v>
      </c>
      <c r="F754" s="45">
        <f>SUM(D754:E754)</f>
        <v>935000</v>
      </c>
    </row>
    <row r="755" spans="1:6" ht="12.75">
      <c r="A755" s="19"/>
      <c r="B755" s="20"/>
      <c r="C755" s="3" t="s">
        <v>74</v>
      </c>
      <c r="D755" s="44">
        <v>935000</v>
      </c>
      <c r="E755" s="44"/>
      <c r="F755" s="44">
        <f>SUM(D755:E755)</f>
        <v>935000</v>
      </c>
    </row>
    <row r="756" spans="1:6" ht="12.75">
      <c r="A756" s="19"/>
      <c r="B756" s="20"/>
      <c r="C756" s="3"/>
      <c r="D756" s="44"/>
      <c r="E756" s="44"/>
      <c r="F756" s="44"/>
    </row>
    <row r="757" spans="1:6" ht="12.75">
      <c r="A757" s="19"/>
      <c r="B757" s="20"/>
      <c r="C757" s="5" t="s">
        <v>73</v>
      </c>
      <c r="D757" s="45">
        <f>SUM(D758:D758)</f>
        <v>935000</v>
      </c>
      <c r="E757" s="45">
        <f>SUM(E758:E758)</f>
        <v>0</v>
      </c>
      <c r="F757" s="45">
        <f>SUM(D757:E757)</f>
        <v>935000</v>
      </c>
    </row>
    <row r="758" spans="1:6" ht="12.75">
      <c r="A758" s="19"/>
      <c r="B758" s="20"/>
      <c r="C758" s="3" t="s">
        <v>75</v>
      </c>
      <c r="D758" s="44">
        <v>935000</v>
      </c>
      <c r="E758" s="44"/>
      <c r="F758" s="44">
        <f>SUM(D758:E758)</f>
        <v>935000</v>
      </c>
    </row>
    <row r="759" spans="1:6" ht="12.75">
      <c r="A759" s="19"/>
      <c r="B759" s="20"/>
      <c r="C759" s="3"/>
      <c r="D759" s="44"/>
      <c r="E759" s="44"/>
      <c r="F759" s="44"/>
    </row>
    <row r="760" spans="1:6" ht="12.75">
      <c r="A760" s="28" t="s">
        <v>424</v>
      </c>
      <c r="B760" s="22"/>
      <c r="C760" s="5" t="s">
        <v>49</v>
      </c>
      <c r="D760" s="48">
        <f>SUM(D765)</f>
        <v>642000</v>
      </c>
      <c r="E760" s="48">
        <f>SUM(E765)</f>
        <v>0</v>
      </c>
      <c r="F760" s="48">
        <f>SUM(D760:E760)</f>
        <v>642000</v>
      </c>
    </row>
    <row r="761" spans="1:6" ht="12.75">
      <c r="A761" s="29" t="s">
        <v>425</v>
      </c>
      <c r="B761" s="26" t="s">
        <v>201</v>
      </c>
      <c r="C761" s="31" t="s">
        <v>202</v>
      </c>
      <c r="D761" s="46"/>
      <c r="E761" s="46"/>
      <c r="F761" s="46"/>
    </row>
    <row r="762" spans="1:6" ht="12.75">
      <c r="A762" s="19"/>
      <c r="B762" s="20"/>
      <c r="C762" s="5" t="s">
        <v>72</v>
      </c>
      <c r="D762" s="45">
        <f>SUM(D763:D763)</f>
        <v>642000</v>
      </c>
      <c r="E762" s="45">
        <f>SUM(E763:E763)</f>
        <v>0</v>
      </c>
      <c r="F762" s="45">
        <f>SUM(D762:E762)</f>
        <v>642000</v>
      </c>
    </row>
    <row r="763" spans="1:6" ht="12.75">
      <c r="A763" s="19"/>
      <c r="B763" s="20"/>
      <c r="C763" s="3" t="s">
        <v>74</v>
      </c>
      <c r="D763" s="44">
        <f>500000+142000</f>
        <v>642000</v>
      </c>
      <c r="E763" s="44"/>
      <c r="F763" s="44">
        <f>SUM(D763:E763)</f>
        <v>642000</v>
      </c>
    </row>
    <row r="764" spans="1:6" ht="12.75">
      <c r="A764" s="19"/>
      <c r="B764" s="20"/>
      <c r="C764" s="3"/>
      <c r="D764" s="44"/>
      <c r="E764" s="44"/>
      <c r="F764" s="44"/>
    </row>
    <row r="765" spans="1:6" ht="12.75">
      <c r="A765" s="19"/>
      <c r="B765" s="20"/>
      <c r="C765" s="5" t="s">
        <v>73</v>
      </c>
      <c r="D765" s="45">
        <f>SUM(D766:D767)</f>
        <v>642000</v>
      </c>
      <c r="E765" s="45">
        <f>SUM(E766:E767)</f>
        <v>0</v>
      </c>
      <c r="F765" s="45">
        <f>SUM(D765:E765)</f>
        <v>642000</v>
      </c>
    </row>
    <row r="766" spans="1:6" ht="12.75">
      <c r="A766" s="19"/>
      <c r="B766" s="20"/>
      <c r="C766" s="3" t="s">
        <v>75</v>
      </c>
      <c r="D766" s="44">
        <v>142000</v>
      </c>
      <c r="E766" s="44"/>
      <c r="F766" s="44">
        <f>SUM(D766:E766)</f>
        <v>142000</v>
      </c>
    </row>
    <row r="767" spans="1:6" ht="12.75">
      <c r="A767" s="19"/>
      <c r="B767" s="20"/>
      <c r="C767" s="3" t="s">
        <v>77</v>
      </c>
      <c r="D767" s="44">
        <v>500000</v>
      </c>
      <c r="E767" s="44"/>
      <c r="F767" s="44">
        <f>SUM(D767:E767)</f>
        <v>500000</v>
      </c>
    </row>
    <row r="768" spans="1:6" ht="12.75">
      <c r="A768" s="19"/>
      <c r="B768" s="20"/>
      <c r="C768" s="3"/>
      <c r="D768" s="44"/>
      <c r="E768" s="44"/>
      <c r="F768" s="44"/>
    </row>
    <row r="769" spans="1:6" ht="25.5">
      <c r="A769" s="28" t="s">
        <v>426</v>
      </c>
      <c r="B769" s="22"/>
      <c r="C769" s="38" t="s">
        <v>203</v>
      </c>
      <c r="D769" s="44"/>
      <c r="E769" s="44"/>
      <c r="F769" s="44"/>
    </row>
    <row r="770" spans="1:6" ht="12.75">
      <c r="A770" s="30"/>
      <c r="B770" s="20"/>
      <c r="C770" s="5" t="s">
        <v>72</v>
      </c>
      <c r="D770" s="45">
        <f>SUM(D776,D784,D792,D801)</f>
        <v>16611500</v>
      </c>
      <c r="E770" s="45">
        <f>SUM(E776,E784,E792,E801)</f>
        <v>65000</v>
      </c>
      <c r="F770" s="45">
        <f>SUM(D770:E770)</f>
        <v>16676500</v>
      </c>
    </row>
    <row r="771" spans="1:6" ht="12.75">
      <c r="A771" s="30"/>
      <c r="B771" s="20"/>
      <c r="C771" s="5" t="s">
        <v>73</v>
      </c>
      <c r="D771" s="45">
        <f>SUM(D772:D773)</f>
        <v>16611500</v>
      </c>
      <c r="E771" s="45">
        <f>SUM(E772:E773)</f>
        <v>65000</v>
      </c>
      <c r="F771" s="45">
        <f>SUM(D771:E771)</f>
        <v>16676500</v>
      </c>
    </row>
    <row r="772" spans="1:6" ht="12.75">
      <c r="A772" s="30"/>
      <c r="B772" s="20"/>
      <c r="C772" s="3" t="s">
        <v>68</v>
      </c>
      <c r="D772" s="44">
        <f>SUM(D780,D788,D797,D805)</f>
        <v>11411500</v>
      </c>
      <c r="E772" s="44">
        <f>SUM(E780,E788,E797,E805)</f>
        <v>65000</v>
      </c>
      <c r="F772" s="44">
        <f>SUM(D772:E772)</f>
        <v>11476500</v>
      </c>
    </row>
    <row r="773" spans="1:6" ht="12.75">
      <c r="A773" s="30"/>
      <c r="B773" s="20"/>
      <c r="C773" s="3" t="s">
        <v>76</v>
      </c>
      <c r="D773" s="44">
        <f>SUM(D781,D798)</f>
        <v>5200000</v>
      </c>
      <c r="E773" s="44">
        <f>SUM(E781,E798)</f>
        <v>0</v>
      </c>
      <c r="F773" s="44">
        <f>SUM(D773:E773)</f>
        <v>5200000</v>
      </c>
    </row>
    <row r="774" spans="1:6" ht="12.75">
      <c r="A774" s="28" t="s">
        <v>427</v>
      </c>
      <c r="B774" s="20"/>
      <c r="C774" s="5" t="s">
        <v>4</v>
      </c>
      <c r="D774" s="45">
        <f>SUM(D779,D787)</f>
        <v>5640100</v>
      </c>
      <c r="E774" s="45">
        <f>SUM(E779,E787)</f>
        <v>0</v>
      </c>
      <c r="F774" s="45">
        <f>SUM(D774:E774)</f>
        <v>5640100</v>
      </c>
    </row>
    <row r="775" spans="1:6" ht="12.75">
      <c r="A775" s="29" t="s">
        <v>428</v>
      </c>
      <c r="B775" s="26" t="s">
        <v>83</v>
      </c>
      <c r="C775" s="27" t="s">
        <v>95</v>
      </c>
      <c r="D775" s="46"/>
      <c r="E775" s="46"/>
      <c r="F775" s="46"/>
    </row>
    <row r="776" spans="1:6" ht="12.75">
      <c r="A776" s="19"/>
      <c r="B776" s="20"/>
      <c r="C776" s="5" t="s">
        <v>72</v>
      </c>
      <c r="D776" s="45">
        <f>SUM(D777)</f>
        <v>5390100</v>
      </c>
      <c r="E776" s="45">
        <f>SUM(E777)</f>
        <v>0</v>
      </c>
      <c r="F776" s="45">
        <f>SUM(D776:E776)</f>
        <v>5390100</v>
      </c>
    </row>
    <row r="777" spans="1:6" ht="12.75">
      <c r="A777" s="19"/>
      <c r="B777" s="20"/>
      <c r="C777" s="3" t="s">
        <v>74</v>
      </c>
      <c r="D777" s="44">
        <v>5390100</v>
      </c>
      <c r="E777" s="44"/>
      <c r="F777" s="44">
        <f>SUM(D777:E777)</f>
        <v>5390100</v>
      </c>
    </row>
    <row r="778" spans="1:6" ht="12.75">
      <c r="A778" s="19"/>
      <c r="B778" s="20"/>
      <c r="C778" s="3"/>
      <c r="D778" s="44"/>
      <c r="E778" s="44"/>
      <c r="F778" s="44"/>
    </row>
    <row r="779" spans="1:6" ht="12.75">
      <c r="A779" s="19"/>
      <c r="B779" s="20"/>
      <c r="C779" s="5" t="s">
        <v>73</v>
      </c>
      <c r="D779" s="45">
        <f>SUM(D780:D781)</f>
        <v>5390100</v>
      </c>
      <c r="E779" s="45">
        <f>SUM(E780:E781)</f>
        <v>0</v>
      </c>
      <c r="F779" s="45">
        <f>SUM(D779:E779)</f>
        <v>5390100</v>
      </c>
    </row>
    <row r="780" spans="1:6" ht="12.75">
      <c r="A780" s="19"/>
      <c r="B780" s="20"/>
      <c r="C780" s="3" t="s">
        <v>75</v>
      </c>
      <c r="D780" s="44">
        <v>5190100</v>
      </c>
      <c r="E780" s="44"/>
      <c r="F780" s="44">
        <f>SUM(D780:E780)</f>
        <v>5190100</v>
      </c>
    </row>
    <row r="781" spans="1:6" ht="12.75">
      <c r="A781" s="19"/>
      <c r="B781" s="20"/>
      <c r="C781" s="3" t="s">
        <v>77</v>
      </c>
      <c r="D781" s="44">
        <v>200000</v>
      </c>
      <c r="E781" s="44"/>
      <c r="F781" s="44">
        <f>SUM(D781:E781)</f>
        <v>200000</v>
      </c>
    </row>
    <row r="782" spans="1:6" ht="12.75">
      <c r="A782" s="19"/>
      <c r="B782" s="20"/>
      <c r="C782" s="3"/>
      <c r="D782" s="44"/>
      <c r="E782" s="44"/>
      <c r="F782" s="44"/>
    </row>
    <row r="783" spans="1:6" ht="25.5">
      <c r="A783" s="30" t="s">
        <v>429</v>
      </c>
      <c r="B783" s="24" t="s">
        <v>204</v>
      </c>
      <c r="C783" s="32" t="s">
        <v>205</v>
      </c>
      <c r="D783" s="44"/>
      <c r="E783" s="44"/>
      <c r="F783" s="44"/>
    </row>
    <row r="784" spans="1:6" ht="12.75">
      <c r="A784" s="30"/>
      <c r="B784" s="24"/>
      <c r="C784" s="5" t="s">
        <v>72</v>
      </c>
      <c r="D784" s="45">
        <f>SUM(D785)</f>
        <v>250000</v>
      </c>
      <c r="E784" s="45">
        <f>SUM(E785)</f>
        <v>0</v>
      </c>
      <c r="F784" s="45">
        <f>SUM(D784:E784)</f>
        <v>250000</v>
      </c>
    </row>
    <row r="785" spans="1:6" ht="12.75">
      <c r="A785" s="30"/>
      <c r="B785" s="24"/>
      <c r="C785" s="3" t="s">
        <v>74</v>
      </c>
      <c r="D785" s="44">
        <f>150000+100000</f>
        <v>250000</v>
      </c>
      <c r="E785" s="44"/>
      <c r="F785" s="44">
        <f>SUM(D785:E785)</f>
        <v>250000</v>
      </c>
    </row>
    <row r="786" spans="1:6" ht="12.75">
      <c r="A786" s="30"/>
      <c r="B786" s="24"/>
      <c r="C786" s="3"/>
      <c r="D786" s="44"/>
      <c r="E786" s="44"/>
      <c r="F786" s="44"/>
    </row>
    <row r="787" spans="1:6" ht="12.75">
      <c r="A787" s="30"/>
      <c r="B787" s="24"/>
      <c r="C787" s="5" t="s">
        <v>73</v>
      </c>
      <c r="D787" s="45">
        <f>SUM(D788:D788)</f>
        <v>250000</v>
      </c>
      <c r="E787" s="45">
        <f>SUM(E788:E788)</f>
        <v>0</v>
      </c>
      <c r="F787" s="45">
        <f>SUM(D787:E787)</f>
        <v>250000</v>
      </c>
    </row>
    <row r="788" spans="1:6" ht="12.75">
      <c r="A788" s="30"/>
      <c r="B788" s="24"/>
      <c r="C788" s="3" t="s">
        <v>75</v>
      </c>
      <c r="D788" s="44">
        <f>150000+100000</f>
        <v>250000</v>
      </c>
      <c r="E788" s="44"/>
      <c r="F788" s="44">
        <f>SUM(D788:E788)</f>
        <v>250000</v>
      </c>
    </row>
    <row r="789" spans="1:6" ht="12.75">
      <c r="A789" s="30"/>
      <c r="B789" s="24"/>
      <c r="C789" s="32"/>
      <c r="D789" s="44"/>
      <c r="E789" s="44"/>
      <c r="F789" s="44"/>
    </row>
    <row r="790" spans="1:6" ht="12.75">
      <c r="A790" s="28" t="s">
        <v>430</v>
      </c>
      <c r="B790" s="22"/>
      <c r="C790" s="5" t="s">
        <v>5</v>
      </c>
      <c r="D790" s="45">
        <f>SUM(D796,D804)</f>
        <v>10971400</v>
      </c>
      <c r="E790" s="45">
        <f>SUM(E796,E804)</f>
        <v>65000</v>
      </c>
      <c r="F790" s="45">
        <f>SUM(D790:E790)</f>
        <v>11036400</v>
      </c>
    </row>
    <row r="791" spans="1:6" ht="12.75">
      <c r="A791" s="29" t="s">
        <v>431</v>
      </c>
      <c r="B791" s="26" t="s">
        <v>206</v>
      </c>
      <c r="C791" s="31" t="s">
        <v>207</v>
      </c>
      <c r="D791" s="46"/>
      <c r="E791" s="46"/>
      <c r="F791" s="46"/>
    </row>
    <row r="792" spans="1:6" ht="12.75">
      <c r="A792" s="19"/>
      <c r="B792" s="20"/>
      <c r="C792" s="5" t="s">
        <v>72</v>
      </c>
      <c r="D792" s="45">
        <f>SUM(D793:D794)</f>
        <v>9358400</v>
      </c>
      <c r="E792" s="45">
        <f>SUM(E793:E794)</f>
        <v>65000</v>
      </c>
      <c r="F792" s="45">
        <f>SUM(D792:E792)</f>
        <v>9423400</v>
      </c>
    </row>
    <row r="793" spans="1:6" ht="12.75">
      <c r="A793" s="19"/>
      <c r="B793" s="20"/>
      <c r="C793" s="3" t="s">
        <v>74</v>
      </c>
      <c r="D793" s="44">
        <v>9358400</v>
      </c>
      <c r="E793" s="44"/>
      <c r="F793" s="44">
        <f>SUM(D793:E793)</f>
        <v>9358400</v>
      </c>
    </row>
    <row r="794" spans="1:6" ht="12.75">
      <c r="A794" s="19"/>
      <c r="B794" s="20"/>
      <c r="C794" s="32" t="s">
        <v>527</v>
      </c>
      <c r="D794" s="44"/>
      <c r="E794" s="44">
        <v>65000</v>
      </c>
      <c r="F794" s="44">
        <f>SUM(D794:E794)</f>
        <v>65000</v>
      </c>
    </row>
    <row r="795" spans="1:6" ht="12.75">
      <c r="A795" s="19"/>
      <c r="B795" s="20"/>
      <c r="C795" s="3"/>
      <c r="D795" s="44"/>
      <c r="E795" s="44"/>
      <c r="F795" s="44"/>
    </row>
    <row r="796" spans="1:6" ht="12.75">
      <c r="A796" s="19"/>
      <c r="B796" s="20"/>
      <c r="C796" s="5" t="s">
        <v>73</v>
      </c>
      <c r="D796" s="45">
        <f>SUM(D797:D798)</f>
        <v>9358400</v>
      </c>
      <c r="E796" s="45">
        <f>SUM(E797:E798)</f>
        <v>65000</v>
      </c>
      <c r="F796" s="45">
        <f>SUM(D796:E796)</f>
        <v>9423400</v>
      </c>
    </row>
    <row r="797" spans="1:6" ht="12.75">
      <c r="A797" s="19"/>
      <c r="B797" s="20"/>
      <c r="C797" s="3" t="s">
        <v>75</v>
      </c>
      <c r="D797" s="44">
        <f>4358400</f>
        <v>4358400</v>
      </c>
      <c r="E797" s="44">
        <v>65000</v>
      </c>
      <c r="F797" s="44">
        <f>SUM(D797:E797)</f>
        <v>4423400</v>
      </c>
    </row>
    <row r="798" spans="1:6" ht="12.75">
      <c r="A798" s="19"/>
      <c r="B798" s="20"/>
      <c r="C798" s="3" t="s">
        <v>77</v>
      </c>
      <c r="D798" s="44">
        <v>5000000</v>
      </c>
      <c r="E798" s="44"/>
      <c r="F798" s="44">
        <f>SUM(D798:E798)</f>
        <v>5000000</v>
      </c>
    </row>
    <row r="799" spans="1:6" ht="12.75">
      <c r="A799" s="19"/>
      <c r="B799" s="20"/>
      <c r="C799" s="3"/>
      <c r="D799" s="44"/>
      <c r="E799" s="44"/>
      <c r="F799" s="44"/>
    </row>
    <row r="800" spans="1:6" ht="27.75" customHeight="1">
      <c r="A800" s="29" t="s">
        <v>432</v>
      </c>
      <c r="B800" s="26" t="s">
        <v>198</v>
      </c>
      <c r="C800" s="31" t="s">
        <v>208</v>
      </c>
      <c r="D800" s="46"/>
      <c r="E800" s="46"/>
      <c r="F800" s="46"/>
    </row>
    <row r="801" spans="1:6" ht="12.75">
      <c r="A801" s="19"/>
      <c r="B801" s="20"/>
      <c r="C801" s="5" t="s">
        <v>72</v>
      </c>
      <c r="D801" s="45">
        <f>SUM(D802:D802)</f>
        <v>1613000</v>
      </c>
      <c r="E801" s="45">
        <f>SUM(E802:E802)</f>
        <v>0</v>
      </c>
      <c r="F801" s="45">
        <f>SUM(D801:E801)</f>
        <v>1613000</v>
      </c>
    </row>
    <row r="802" spans="1:6" ht="12.75">
      <c r="A802" s="19"/>
      <c r="B802" s="20"/>
      <c r="C802" s="3" t="s">
        <v>74</v>
      </c>
      <c r="D802" s="44">
        <f>1713000-100000</f>
        <v>1613000</v>
      </c>
      <c r="E802" s="44"/>
      <c r="F802" s="44">
        <f>SUM(D802:E802)</f>
        <v>1613000</v>
      </c>
    </row>
    <row r="803" spans="1:6" ht="12.75">
      <c r="A803" s="19"/>
      <c r="B803" s="20"/>
      <c r="C803" s="3"/>
      <c r="D803" s="44"/>
      <c r="E803" s="44"/>
      <c r="F803" s="44"/>
    </row>
    <row r="804" spans="1:6" ht="12.75">
      <c r="A804" s="19"/>
      <c r="B804" s="20"/>
      <c r="C804" s="5" t="s">
        <v>73</v>
      </c>
      <c r="D804" s="45">
        <f>SUM(D805:D805)</f>
        <v>1613000</v>
      </c>
      <c r="E804" s="45">
        <f>SUM(E805:E805)</f>
        <v>0</v>
      </c>
      <c r="F804" s="45">
        <f>SUM(D804:E804)</f>
        <v>1613000</v>
      </c>
    </row>
    <row r="805" spans="1:6" ht="12.75">
      <c r="A805" s="19"/>
      <c r="B805" s="20"/>
      <c r="C805" s="3" t="s">
        <v>75</v>
      </c>
      <c r="D805" s="44">
        <f>1713000-100000</f>
        <v>1613000</v>
      </c>
      <c r="E805" s="44"/>
      <c r="F805" s="44">
        <f>SUM(D805:E805)</f>
        <v>1613000</v>
      </c>
    </row>
    <row r="806" spans="1:6" ht="12.75">
      <c r="A806" s="19"/>
      <c r="B806" s="20"/>
      <c r="C806" s="3"/>
      <c r="D806" s="44"/>
      <c r="E806" s="44"/>
      <c r="F806" s="44"/>
    </row>
    <row r="807" spans="1:6" ht="12.75">
      <c r="A807" s="28" t="s">
        <v>433</v>
      </c>
      <c r="B807" s="22"/>
      <c r="C807" s="38" t="s">
        <v>209</v>
      </c>
      <c r="D807" s="44"/>
      <c r="E807" s="44"/>
      <c r="F807" s="44"/>
    </row>
    <row r="808" spans="1:6" ht="12.75">
      <c r="A808" s="30"/>
      <c r="B808" s="20"/>
      <c r="C808" s="5" t="s">
        <v>72</v>
      </c>
      <c r="D808" s="45">
        <f>SUM(D813,D821,D830)</f>
        <v>3376600</v>
      </c>
      <c r="E808" s="45">
        <f>SUM(E813,E821,E830)</f>
        <v>180000</v>
      </c>
      <c r="F808" s="45">
        <f>SUM(D808:E808)</f>
        <v>3556600</v>
      </c>
    </row>
    <row r="809" spans="1:6" ht="12.75">
      <c r="A809" s="30"/>
      <c r="B809" s="20"/>
      <c r="C809" s="5" t="s">
        <v>73</v>
      </c>
      <c r="D809" s="45">
        <f>SUM(D810:D810)</f>
        <v>3376600</v>
      </c>
      <c r="E809" s="45">
        <f>SUM(E810:E810)</f>
        <v>180000</v>
      </c>
      <c r="F809" s="45">
        <f>SUM(D809:E809)</f>
        <v>3556600</v>
      </c>
    </row>
    <row r="810" spans="1:6" ht="12.75">
      <c r="A810" s="30"/>
      <c r="B810" s="20"/>
      <c r="C810" s="3" t="s">
        <v>68</v>
      </c>
      <c r="D810" s="44">
        <f>SUM(D817,D826,D834)</f>
        <v>3376600</v>
      </c>
      <c r="E810" s="44">
        <f>SUM(E817,E826,E834)</f>
        <v>180000</v>
      </c>
      <c r="F810" s="44">
        <f>SUM(D810:E810)</f>
        <v>3556600</v>
      </c>
    </row>
    <row r="811" spans="1:6" ht="12.75">
      <c r="A811" s="28" t="s">
        <v>434</v>
      </c>
      <c r="B811" s="20"/>
      <c r="C811" s="5" t="s">
        <v>4</v>
      </c>
      <c r="D811" s="45">
        <f>SUM(D816)</f>
        <v>2563600</v>
      </c>
      <c r="E811" s="45">
        <f>SUM(E816)</f>
        <v>0</v>
      </c>
      <c r="F811" s="45">
        <f>SUM(D811:E811)</f>
        <v>2563600</v>
      </c>
    </row>
    <row r="812" spans="1:6" ht="12.75">
      <c r="A812" s="29" t="s">
        <v>435</v>
      </c>
      <c r="B812" s="26" t="s">
        <v>83</v>
      </c>
      <c r="C812" s="27" t="s">
        <v>95</v>
      </c>
      <c r="D812" s="46"/>
      <c r="E812" s="46"/>
      <c r="F812" s="46"/>
    </row>
    <row r="813" spans="1:6" ht="12.75">
      <c r="A813" s="19"/>
      <c r="B813" s="20"/>
      <c r="C813" s="5" t="s">
        <v>72</v>
      </c>
      <c r="D813" s="45">
        <f>SUM(D814)</f>
        <v>2563600</v>
      </c>
      <c r="E813" s="45">
        <f>SUM(E814)</f>
        <v>0</v>
      </c>
      <c r="F813" s="45">
        <f>SUM(D813:E813)</f>
        <v>2563600</v>
      </c>
    </row>
    <row r="814" spans="1:6" ht="12.75">
      <c r="A814" s="19"/>
      <c r="B814" s="20"/>
      <c r="C814" s="3" t="s">
        <v>74</v>
      </c>
      <c r="D814" s="44">
        <v>2563600</v>
      </c>
      <c r="E814" s="44"/>
      <c r="F814" s="44">
        <f>SUM(D814:E814)</f>
        <v>2563600</v>
      </c>
    </row>
    <row r="815" spans="1:6" ht="12.75">
      <c r="A815" s="19"/>
      <c r="B815" s="20"/>
      <c r="C815" s="3"/>
      <c r="D815" s="44"/>
      <c r="E815" s="44"/>
      <c r="F815" s="44"/>
    </row>
    <row r="816" spans="1:6" ht="12.75">
      <c r="A816" s="19"/>
      <c r="B816" s="20"/>
      <c r="C816" s="5" t="s">
        <v>73</v>
      </c>
      <c r="D816" s="45">
        <f>SUM(D817:D817)</f>
        <v>2563600</v>
      </c>
      <c r="E816" s="45">
        <f>SUM(E817:E817)</f>
        <v>0</v>
      </c>
      <c r="F816" s="45">
        <f>SUM(D816:E816)</f>
        <v>2563600</v>
      </c>
    </row>
    <row r="817" spans="1:6" ht="12.75">
      <c r="A817" s="19"/>
      <c r="B817" s="20"/>
      <c r="C817" s="3" t="s">
        <v>75</v>
      </c>
      <c r="D817" s="44">
        <v>2563600</v>
      </c>
      <c r="E817" s="44"/>
      <c r="F817" s="44">
        <f>SUM(D817:E817)</f>
        <v>2563600</v>
      </c>
    </row>
    <row r="818" spans="1:6" ht="12.75">
      <c r="A818" s="19"/>
      <c r="B818" s="20"/>
      <c r="C818" s="3"/>
      <c r="D818" s="44"/>
      <c r="E818" s="44"/>
      <c r="F818" s="44"/>
    </row>
    <row r="819" spans="1:6" ht="12.75">
      <c r="A819" s="28" t="s">
        <v>439</v>
      </c>
      <c r="B819" s="22"/>
      <c r="C819" s="5" t="s">
        <v>5</v>
      </c>
      <c r="D819" s="45">
        <f>SUM(D825)</f>
        <v>663000</v>
      </c>
      <c r="E819" s="45">
        <f>SUM(E825)</f>
        <v>180000</v>
      </c>
      <c r="F819" s="45">
        <f>SUM(D819:E819)</f>
        <v>843000</v>
      </c>
    </row>
    <row r="820" spans="1:6" ht="25.5">
      <c r="A820" s="29" t="s">
        <v>440</v>
      </c>
      <c r="B820" s="26" t="s">
        <v>198</v>
      </c>
      <c r="C820" s="31" t="s">
        <v>210</v>
      </c>
      <c r="D820" s="46"/>
      <c r="E820" s="46"/>
      <c r="F820" s="46"/>
    </row>
    <row r="821" spans="1:6" ht="12.75">
      <c r="A821" s="19"/>
      <c r="B821" s="20"/>
      <c r="C821" s="5" t="s">
        <v>72</v>
      </c>
      <c r="D821" s="45">
        <f>SUM(D822:D823)</f>
        <v>663000</v>
      </c>
      <c r="E821" s="45">
        <f>SUM(E822:E823)</f>
        <v>180000</v>
      </c>
      <c r="F821" s="45">
        <f>SUM(D821:E821)</f>
        <v>843000</v>
      </c>
    </row>
    <row r="822" spans="1:6" ht="12.75">
      <c r="A822" s="19"/>
      <c r="B822" s="20"/>
      <c r="C822" s="3" t="s">
        <v>74</v>
      </c>
      <c r="D822" s="44">
        <v>663000</v>
      </c>
      <c r="E822" s="44"/>
      <c r="F822" s="44">
        <f>SUM(D822:E822)</f>
        <v>663000</v>
      </c>
    </row>
    <row r="823" spans="1:6" ht="12.75">
      <c r="A823" s="19"/>
      <c r="B823" s="20"/>
      <c r="C823" s="32" t="s">
        <v>527</v>
      </c>
      <c r="D823" s="44"/>
      <c r="E823" s="44">
        <v>180000</v>
      </c>
      <c r="F823" s="44">
        <f>SUM(D823:E823)</f>
        <v>180000</v>
      </c>
    </row>
    <row r="824" spans="1:6" ht="12.75">
      <c r="A824" s="19"/>
      <c r="B824" s="20"/>
      <c r="C824" s="3"/>
      <c r="D824" s="44"/>
      <c r="E824" s="44"/>
      <c r="F824" s="44"/>
    </row>
    <row r="825" spans="1:6" ht="12.75">
      <c r="A825" s="19"/>
      <c r="B825" s="20"/>
      <c r="C825" s="5" t="s">
        <v>73</v>
      </c>
      <c r="D825" s="45">
        <f>SUM(D826:D826)</f>
        <v>663000</v>
      </c>
      <c r="E825" s="45">
        <f>SUM(E826:E826)</f>
        <v>180000</v>
      </c>
      <c r="F825" s="45">
        <f>SUM(D825:E825)</f>
        <v>843000</v>
      </c>
    </row>
    <row r="826" spans="1:6" ht="12.75">
      <c r="A826" s="19"/>
      <c r="B826" s="20"/>
      <c r="C826" s="3" t="s">
        <v>75</v>
      </c>
      <c r="D826" s="44">
        <v>663000</v>
      </c>
      <c r="E826" s="44">
        <v>180000</v>
      </c>
      <c r="F826" s="44">
        <f>SUM(D826:E826)</f>
        <v>843000</v>
      </c>
    </row>
    <row r="827" spans="1:6" ht="15" customHeight="1">
      <c r="A827" s="19"/>
      <c r="B827" s="20"/>
      <c r="C827" s="3"/>
      <c r="D827" s="44"/>
      <c r="E827" s="44"/>
      <c r="F827" s="44"/>
    </row>
    <row r="828" spans="1:6" ht="12.75">
      <c r="A828" s="28" t="s">
        <v>438</v>
      </c>
      <c r="B828" s="22"/>
      <c r="C828" s="5" t="s">
        <v>49</v>
      </c>
      <c r="D828" s="48">
        <f>SUM(D833)</f>
        <v>150000</v>
      </c>
      <c r="E828" s="48">
        <f>SUM(E833)</f>
        <v>0</v>
      </c>
      <c r="F828" s="48">
        <f>SUM(D828:E828)</f>
        <v>150000</v>
      </c>
    </row>
    <row r="829" spans="1:6" ht="12.75">
      <c r="A829" s="29" t="s">
        <v>441</v>
      </c>
      <c r="B829" s="26" t="s">
        <v>140</v>
      </c>
      <c r="C829" s="31" t="s">
        <v>211</v>
      </c>
      <c r="D829" s="46"/>
      <c r="E829" s="46"/>
      <c r="F829" s="46"/>
    </row>
    <row r="830" spans="1:6" ht="12.75">
      <c r="A830" s="19"/>
      <c r="B830" s="20"/>
      <c r="C830" s="5" t="s">
        <v>72</v>
      </c>
      <c r="D830" s="45">
        <f>SUM(D831:D831)</f>
        <v>150000</v>
      </c>
      <c r="E830" s="45">
        <f>SUM(E831:E831)</f>
        <v>0</v>
      </c>
      <c r="F830" s="45">
        <f>SUM(D830:E830)</f>
        <v>150000</v>
      </c>
    </row>
    <row r="831" spans="1:6" ht="12.75">
      <c r="A831" s="19"/>
      <c r="B831" s="20"/>
      <c r="C831" s="3" t="s">
        <v>74</v>
      </c>
      <c r="D831" s="44">
        <v>150000</v>
      </c>
      <c r="E831" s="44"/>
      <c r="F831" s="44">
        <f>SUM(D831:E831)</f>
        <v>150000</v>
      </c>
    </row>
    <row r="832" spans="1:6" ht="12.75">
      <c r="A832" s="19"/>
      <c r="B832" s="20"/>
      <c r="C832" s="3"/>
      <c r="D832" s="44"/>
      <c r="E832" s="44"/>
      <c r="F832" s="44"/>
    </row>
    <row r="833" spans="1:6" ht="12.75">
      <c r="A833" s="19"/>
      <c r="B833" s="20"/>
      <c r="C833" s="5" t="s">
        <v>73</v>
      </c>
      <c r="D833" s="45">
        <f>SUM(D834:D834)</f>
        <v>150000</v>
      </c>
      <c r="E833" s="45">
        <f>SUM(E834:E834)</f>
        <v>0</v>
      </c>
      <c r="F833" s="45">
        <f>SUM(D833:E833)</f>
        <v>150000</v>
      </c>
    </row>
    <row r="834" spans="1:6" ht="12.75">
      <c r="A834" s="19"/>
      <c r="B834" s="20"/>
      <c r="C834" s="3" t="s">
        <v>75</v>
      </c>
      <c r="D834" s="44">
        <v>150000</v>
      </c>
      <c r="E834" s="44"/>
      <c r="F834" s="44">
        <f>SUM(D834:E834)</f>
        <v>150000</v>
      </c>
    </row>
    <row r="835" spans="1:6" ht="12.75">
      <c r="A835" s="19"/>
      <c r="B835" s="20"/>
      <c r="C835" s="3"/>
      <c r="D835" s="44"/>
      <c r="E835" s="44"/>
      <c r="F835" s="44"/>
    </row>
    <row r="836" spans="1:6" ht="12.75">
      <c r="A836" s="28" t="s">
        <v>436</v>
      </c>
      <c r="B836" s="22"/>
      <c r="C836" s="5" t="s">
        <v>212</v>
      </c>
      <c r="D836" s="44"/>
      <c r="E836" s="44"/>
      <c r="F836" s="44"/>
    </row>
    <row r="837" spans="1:6" ht="12.75">
      <c r="A837" s="30"/>
      <c r="B837" s="20"/>
      <c r="C837" s="5" t="s">
        <v>72</v>
      </c>
      <c r="D837" s="45">
        <f>SUM(D843,D850,D858,D865,D873,D881,D888)</f>
        <v>178641000</v>
      </c>
      <c r="E837" s="45">
        <f>SUM(E843,E858,E865,E873,E881,E888)</f>
        <v>0</v>
      </c>
      <c r="F837" s="45">
        <f>SUM(D837:E837)</f>
        <v>178641000</v>
      </c>
    </row>
    <row r="838" spans="1:6" ht="12.75">
      <c r="A838" s="30"/>
      <c r="B838" s="20"/>
      <c r="C838" s="5" t="s">
        <v>73</v>
      </c>
      <c r="D838" s="45">
        <f>SUM(D839:D840)</f>
        <v>178641000</v>
      </c>
      <c r="E838" s="45">
        <f>SUM(E839:E840)</f>
        <v>0</v>
      </c>
      <c r="F838" s="45">
        <f>SUM(D838:E838)</f>
        <v>178641000</v>
      </c>
    </row>
    <row r="839" spans="1:6" ht="12.75">
      <c r="A839" s="30"/>
      <c r="B839" s="20"/>
      <c r="C839" s="3" t="s">
        <v>68</v>
      </c>
      <c r="D839" s="44">
        <f>SUM(D847,D855,D877,D885,D892)</f>
        <v>12641000</v>
      </c>
      <c r="E839" s="44">
        <f>SUM(E847,E877,E885,E892)</f>
        <v>0</v>
      </c>
      <c r="F839" s="44">
        <f>SUM(D839:E839)</f>
        <v>12641000</v>
      </c>
    </row>
    <row r="840" spans="1:6" ht="12.75">
      <c r="A840" s="30"/>
      <c r="B840" s="20"/>
      <c r="C840" s="3" t="s">
        <v>76</v>
      </c>
      <c r="D840" s="44">
        <f>SUM(D862,D869)</f>
        <v>166000000</v>
      </c>
      <c r="E840" s="44">
        <f>SUM(E862,E869)</f>
        <v>0</v>
      </c>
      <c r="F840" s="44">
        <f>SUM(D840:E840)</f>
        <v>166000000</v>
      </c>
    </row>
    <row r="841" spans="1:6" ht="12.75">
      <c r="A841" s="28" t="s">
        <v>437</v>
      </c>
      <c r="B841" s="20"/>
      <c r="C841" s="5" t="s">
        <v>4</v>
      </c>
      <c r="D841" s="45">
        <f>SUM(D846,D861,D868)</f>
        <v>168341000</v>
      </c>
      <c r="E841" s="45">
        <f>SUM(E846,E861,E868)</f>
        <v>0</v>
      </c>
      <c r="F841" s="45">
        <f>SUM(D841:E841)</f>
        <v>168341000</v>
      </c>
    </row>
    <row r="842" spans="1:6" ht="12.75">
      <c r="A842" s="29" t="s">
        <v>442</v>
      </c>
      <c r="B842" s="26" t="s">
        <v>83</v>
      </c>
      <c r="C842" s="27" t="s">
        <v>95</v>
      </c>
      <c r="D842" s="46"/>
      <c r="E842" s="46"/>
      <c r="F842" s="46"/>
    </row>
    <row r="843" spans="1:6" ht="12.75">
      <c r="A843" s="19"/>
      <c r="B843" s="20"/>
      <c r="C843" s="5" t="s">
        <v>72</v>
      </c>
      <c r="D843" s="45">
        <f>SUM(D844)</f>
        <v>2341000</v>
      </c>
      <c r="E843" s="45">
        <f>SUM(E844)</f>
        <v>0</v>
      </c>
      <c r="F843" s="45">
        <f>SUM(D843:E843)</f>
        <v>2341000</v>
      </c>
    </row>
    <row r="844" spans="1:6" ht="12.75">
      <c r="A844" s="19"/>
      <c r="B844" s="20"/>
      <c r="C844" s="3" t="s">
        <v>74</v>
      </c>
      <c r="D844" s="44">
        <v>2341000</v>
      </c>
      <c r="E844" s="44"/>
      <c r="F844" s="44">
        <f>SUM(D844:E844)</f>
        <v>2341000</v>
      </c>
    </row>
    <row r="845" spans="1:6" ht="12.75">
      <c r="A845" s="19"/>
      <c r="B845" s="20"/>
      <c r="C845" s="3"/>
      <c r="D845" s="44"/>
      <c r="E845" s="44"/>
      <c r="F845" s="44"/>
    </row>
    <row r="846" spans="1:6" ht="12.75">
      <c r="A846" s="19"/>
      <c r="B846" s="20"/>
      <c r="C846" s="5" t="s">
        <v>73</v>
      </c>
      <c r="D846" s="45">
        <f>SUM(D847:D847)</f>
        <v>2341000</v>
      </c>
      <c r="E846" s="45">
        <f>SUM(E847:E847)</f>
        <v>0</v>
      </c>
      <c r="F846" s="45">
        <f>SUM(D846:E846)</f>
        <v>2341000</v>
      </c>
    </row>
    <row r="847" spans="1:6" ht="12.75">
      <c r="A847" s="19"/>
      <c r="B847" s="20"/>
      <c r="C847" s="3" t="s">
        <v>75</v>
      </c>
      <c r="D847" s="44">
        <v>2341000</v>
      </c>
      <c r="E847" s="44"/>
      <c r="F847" s="44">
        <f>SUM(D847:E847)</f>
        <v>2341000</v>
      </c>
    </row>
    <row r="848" spans="1:6" ht="12.75">
      <c r="A848" s="19"/>
      <c r="B848" s="20"/>
      <c r="C848" s="3"/>
      <c r="D848" s="44"/>
      <c r="E848" s="44"/>
      <c r="F848" s="44"/>
    </row>
    <row r="849" spans="1:6" ht="25.5">
      <c r="A849" s="30" t="s">
        <v>443</v>
      </c>
      <c r="B849" s="35" t="s">
        <v>306</v>
      </c>
      <c r="C849" s="37" t="s">
        <v>307</v>
      </c>
      <c r="D849" s="49"/>
      <c r="E849" s="49"/>
      <c r="F849" s="49"/>
    </row>
    <row r="850" spans="1:6" ht="12.75">
      <c r="A850" s="19"/>
      <c r="B850" s="20"/>
      <c r="C850" s="5" t="s">
        <v>72</v>
      </c>
      <c r="D850" s="45">
        <f>SUM(D851)</f>
        <v>3100000</v>
      </c>
      <c r="E850" s="45">
        <f>SUM(E851)</f>
        <v>0</v>
      </c>
      <c r="F850" s="45">
        <f>SUM(D850:E850)</f>
        <v>3100000</v>
      </c>
    </row>
    <row r="851" spans="1:6" ht="12.75">
      <c r="A851" s="19"/>
      <c r="B851" s="20"/>
      <c r="C851" s="3" t="s">
        <v>74</v>
      </c>
      <c r="D851" s="44">
        <v>3100000</v>
      </c>
      <c r="E851" s="44"/>
      <c r="F851" s="44">
        <f>SUM(D851:E851)</f>
        <v>3100000</v>
      </c>
    </row>
    <row r="852" spans="1:6" ht="12.75">
      <c r="A852" s="19"/>
      <c r="B852" s="20"/>
      <c r="C852" s="3" t="s">
        <v>308</v>
      </c>
      <c r="D852" s="44">
        <v>3100000</v>
      </c>
      <c r="E852" s="44"/>
      <c r="F852" s="44">
        <f>SUM(D852:E852)</f>
        <v>3100000</v>
      </c>
    </row>
    <row r="853" spans="1:6" ht="12.75">
      <c r="A853" s="19"/>
      <c r="B853" s="20"/>
      <c r="C853" s="3"/>
      <c r="D853" s="44"/>
      <c r="E853" s="44"/>
      <c r="F853" s="44"/>
    </row>
    <row r="854" spans="1:6" ht="12.75">
      <c r="A854" s="19"/>
      <c r="B854" s="20"/>
      <c r="C854" s="5" t="s">
        <v>73</v>
      </c>
      <c r="D854" s="45">
        <f>SUM(D855:D855)</f>
        <v>3100000</v>
      </c>
      <c r="E854" s="45">
        <f>SUM(E855:E855)</f>
        <v>0</v>
      </c>
      <c r="F854" s="45">
        <f>SUM(D854:E854)</f>
        <v>3100000</v>
      </c>
    </row>
    <row r="855" spans="1:6" ht="12.75">
      <c r="A855" s="19"/>
      <c r="B855" s="20"/>
      <c r="C855" s="3" t="s">
        <v>75</v>
      </c>
      <c r="D855" s="44">
        <v>3100000</v>
      </c>
      <c r="E855" s="44"/>
      <c r="F855" s="44">
        <f>SUM(D855:E855)</f>
        <v>3100000</v>
      </c>
    </row>
    <row r="856" spans="1:6" ht="12.75">
      <c r="A856" s="19"/>
      <c r="B856" s="20"/>
      <c r="C856" s="3"/>
      <c r="D856" s="44"/>
      <c r="E856" s="44"/>
      <c r="F856" s="44"/>
    </row>
    <row r="857" spans="1:6" ht="12.75">
      <c r="A857" s="34" t="s">
        <v>444</v>
      </c>
      <c r="B857" s="35" t="s">
        <v>187</v>
      </c>
      <c r="C857" s="36" t="s">
        <v>188</v>
      </c>
      <c r="D857" s="49"/>
      <c r="E857" s="49"/>
      <c r="F857" s="49"/>
    </row>
    <row r="858" spans="1:6" ht="12.75">
      <c r="A858" s="19"/>
      <c r="B858" s="20"/>
      <c r="C858" s="5" t="s">
        <v>72</v>
      </c>
      <c r="D858" s="45">
        <f>SUM(D859)</f>
        <v>16000000</v>
      </c>
      <c r="E858" s="45">
        <f>SUM(E859)</f>
        <v>0</v>
      </c>
      <c r="F858" s="45">
        <f>SUM(D858:E858)</f>
        <v>16000000</v>
      </c>
    </row>
    <row r="859" spans="1:6" ht="12.75">
      <c r="A859" s="19"/>
      <c r="B859" s="20"/>
      <c r="C859" s="3" t="s">
        <v>74</v>
      </c>
      <c r="D859" s="44">
        <v>16000000</v>
      </c>
      <c r="E859" s="44"/>
      <c r="F859" s="44">
        <f>SUM(D859:E859)</f>
        <v>16000000</v>
      </c>
    </row>
    <row r="860" spans="1:6" ht="12.75">
      <c r="A860" s="19"/>
      <c r="B860" s="20"/>
      <c r="C860" s="3"/>
      <c r="D860" s="44"/>
      <c r="E860" s="44"/>
      <c r="F860" s="44"/>
    </row>
    <row r="861" spans="1:6" ht="12.75">
      <c r="A861" s="19"/>
      <c r="B861" s="20"/>
      <c r="C861" s="5" t="s">
        <v>73</v>
      </c>
      <c r="D861" s="45">
        <f>SUM(D862:D862)</f>
        <v>16000000</v>
      </c>
      <c r="E861" s="45">
        <f>SUM(E862:E862)</f>
        <v>0</v>
      </c>
      <c r="F861" s="45">
        <f>SUM(D861:E861)</f>
        <v>16000000</v>
      </c>
    </row>
    <row r="862" spans="1:6" ht="12.75">
      <c r="A862" s="19"/>
      <c r="B862" s="20"/>
      <c r="C862" s="3" t="s">
        <v>77</v>
      </c>
      <c r="D862" s="44">
        <f>11415000+4585000</f>
        <v>16000000</v>
      </c>
      <c r="E862" s="44"/>
      <c r="F862" s="44">
        <f>SUM(D862:E862)</f>
        <v>16000000</v>
      </c>
    </row>
    <row r="863" spans="1:6" ht="12.75">
      <c r="A863" s="19"/>
      <c r="B863" s="20"/>
      <c r="C863" s="3"/>
      <c r="D863" s="44"/>
      <c r="E863" s="44"/>
      <c r="F863" s="44"/>
    </row>
    <row r="864" spans="1:6" ht="25.5">
      <c r="A864" s="34" t="s">
        <v>445</v>
      </c>
      <c r="B864" s="35" t="s">
        <v>187</v>
      </c>
      <c r="C864" s="37" t="s">
        <v>549</v>
      </c>
      <c r="D864" s="49"/>
      <c r="E864" s="49"/>
      <c r="F864" s="49"/>
    </row>
    <row r="865" spans="1:6" ht="12.75">
      <c r="A865" s="19"/>
      <c r="B865" s="20"/>
      <c r="C865" s="5" t="s">
        <v>72</v>
      </c>
      <c r="D865" s="45">
        <f>SUM(D866)</f>
        <v>150000000</v>
      </c>
      <c r="E865" s="45">
        <f>SUM(E866)</f>
        <v>0</v>
      </c>
      <c r="F865" s="45">
        <f>SUM(D865:E865)</f>
        <v>150000000</v>
      </c>
    </row>
    <row r="866" spans="1:6" ht="12.75">
      <c r="A866" s="19"/>
      <c r="B866" s="20"/>
      <c r="C866" s="3" t="s">
        <v>74</v>
      </c>
      <c r="D866" s="44">
        <v>150000000</v>
      </c>
      <c r="E866" s="44"/>
      <c r="F866" s="44">
        <f>SUM(D866:E866)</f>
        <v>150000000</v>
      </c>
    </row>
    <row r="867" spans="1:6" ht="12.75">
      <c r="A867" s="19"/>
      <c r="B867" s="20"/>
      <c r="C867" s="3"/>
      <c r="D867" s="44"/>
      <c r="E867" s="44"/>
      <c r="F867" s="44"/>
    </row>
    <row r="868" spans="1:6" ht="12.75">
      <c r="A868" s="19"/>
      <c r="B868" s="20"/>
      <c r="C868" s="5" t="s">
        <v>73</v>
      </c>
      <c r="D868" s="45">
        <f>SUM(D869:D869)</f>
        <v>150000000</v>
      </c>
      <c r="E868" s="45">
        <f>SUM(E869:E869)</f>
        <v>0</v>
      </c>
      <c r="F868" s="45">
        <f>SUM(D868:E868)</f>
        <v>150000000</v>
      </c>
    </row>
    <row r="869" spans="1:6" ht="12.75">
      <c r="A869" s="19"/>
      <c r="B869" s="20"/>
      <c r="C869" s="3" t="s">
        <v>77</v>
      </c>
      <c r="D869" s="44">
        <f>150000000</f>
        <v>150000000</v>
      </c>
      <c r="E869" s="44"/>
      <c r="F869" s="44">
        <f>SUM(D869:E869)</f>
        <v>150000000</v>
      </c>
    </row>
    <row r="870" spans="1:6" ht="12.75">
      <c r="A870" s="19"/>
      <c r="B870" s="20"/>
      <c r="C870" s="3"/>
      <c r="D870" s="44"/>
      <c r="E870" s="44"/>
      <c r="F870" s="44"/>
    </row>
    <row r="871" spans="1:6" ht="12.75">
      <c r="A871" s="62" t="s">
        <v>446</v>
      </c>
      <c r="B871" s="22"/>
      <c r="C871" s="5" t="s">
        <v>49</v>
      </c>
      <c r="D871" s="48">
        <f>SUM(D876)</f>
        <v>244800</v>
      </c>
      <c r="E871" s="48">
        <f>SUM(E876)</f>
        <v>0</v>
      </c>
      <c r="F871" s="48">
        <f>SUM(D871:E871)</f>
        <v>244800</v>
      </c>
    </row>
    <row r="872" spans="1:6" ht="38.25">
      <c r="A872" s="29" t="s">
        <v>447</v>
      </c>
      <c r="B872" s="26" t="s">
        <v>120</v>
      </c>
      <c r="C872" s="31" t="s">
        <v>216</v>
      </c>
      <c r="D872" s="46"/>
      <c r="E872" s="46"/>
      <c r="F872" s="46"/>
    </row>
    <row r="873" spans="1:6" ht="12.75">
      <c r="A873" s="19"/>
      <c r="B873" s="20"/>
      <c r="C873" s="5" t="s">
        <v>72</v>
      </c>
      <c r="D873" s="45">
        <f>SUM(D874)</f>
        <v>244800</v>
      </c>
      <c r="E873" s="45">
        <f>SUM(E874)</f>
        <v>0</v>
      </c>
      <c r="F873" s="45">
        <f>SUM(D873:E873)</f>
        <v>244800</v>
      </c>
    </row>
    <row r="874" spans="1:6" ht="12.75">
      <c r="A874" s="19"/>
      <c r="B874" s="20"/>
      <c r="C874" s="3" t="s">
        <v>74</v>
      </c>
      <c r="D874" s="44">
        <v>244800</v>
      </c>
      <c r="E874" s="44"/>
      <c r="F874" s="44">
        <f>SUM(D874:E874)</f>
        <v>244800</v>
      </c>
    </row>
    <row r="875" spans="1:6" ht="12.75">
      <c r="A875" s="19"/>
      <c r="B875" s="20"/>
      <c r="C875" s="3"/>
      <c r="D875" s="44"/>
      <c r="E875" s="44"/>
      <c r="F875" s="44"/>
    </row>
    <row r="876" spans="1:6" ht="12.75">
      <c r="A876" s="19"/>
      <c r="B876" s="20"/>
      <c r="C876" s="5" t="s">
        <v>73</v>
      </c>
      <c r="D876" s="45">
        <f>SUM(D877:D877)</f>
        <v>244800</v>
      </c>
      <c r="E876" s="45">
        <f>SUM(E877:E877)</f>
        <v>0</v>
      </c>
      <c r="F876" s="45">
        <f>SUM(D876:E876)</f>
        <v>244800</v>
      </c>
    </row>
    <row r="877" spans="1:6" ht="12.75">
      <c r="A877" s="19"/>
      <c r="B877" s="20"/>
      <c r="C877" s="3" t="s">
        <v>75</v>
      </c>
      <c r="D877" s="44">
        <v>244800</v>
      </c>
      <c r="E877" s="44"/>
      <c r="F877" s="44">
        <f>SUM(D877:E877)</f>
        <v>244800</v>
      </c>
    </row>
    <row r="878" spans="1:6" ht="12.75">
      <c r="A878" s="19"/>
      <c r="B878" s="20"/>
      <c r="C878" s="3"/>
      <c r="D878" s="44"/>
      <c r="E878" s="44"/>
      <c r="F878" s="44"/>
    </row>
    <row r="879" spans="1:6" ht="12.75">
      <c r="A879" s="28" t="s">
        <v>448</v>
      </c>
      <c r="B879" s="22"/>
      <c r="C879" s="5" t="s">
        <v>9</v>
      </c>
      <c r="D879" s="48">
        <f>SUM(D884,D891)</f>
        <v>6955200</v>
      </c>
      <c r="E879" s="48">
        <f>SUM(E884,E891)</f>
        <v>0</v>
      </c>
      <c r="F879" s="48">
        <f>SUM(D879:E879)</f>
        <v>6955200</v>
      </c>
    </row>
    <row r="880" spans="1:6" ht="28.5" customHeight="1">
      <c r="A880" s="29" t="s">
        <v>449</v>
      </c>
      <c r="B880" s="26" t="s">
        <v>88</v>
      </c>
      <c r="C880" s="31" t="s">
        <v>545</v>
      </c>
      <c r="D880" s="46"/>
      <c r="E880" s="46"/>
      <c r="F880" s="46"/>
    </row>
    <row r="881" spans="1:6" ht="12.75">
      <c r="A881" s="19"/>
      <c r="B881" s="20"/>
      <c r="C881" s="5" t="s">
        <v>72</v>
      </c>
      <c r="D881" s="45">
        <f>SUM(D882:D882)</f>
        <v>3175200</v>
      </c>
      <c r="E881" s="45">
        <f>SUM(E882:E882)</f>
        <v>0</v>
      </c>
      <c r="F881" s="45">
        <f>SUM(D881:E881)</f>
        <v>3175200</v>
      </c>
    </row>
    <row r="882" spans="1:6" ht="12.75">
      <c r="A882" s="19"/>
      <c r="B882" s="20"/>
      <c r="C882" s="3" t="s">
        <v>74</v>
      </c>
      <c r="D882" s="44">
        <v>3175200</v>
      </c>
      <c r="E882" s="44"/>
      <c r="F882" s="44">
        <f>SUM(D882:E882)</f>
        <v>3175200</v>
      </c>
    </row>
    <row r="883" spans="1:6" ht="12.75">
      <c r="A883" s="19"/>
      <c r="B883" s="20"/>
      <c r="C883" s="3"/>
      <c r="D883" s="44"/>
      <c r="E883" s="44"/>
      <c r="F883" s="44"/>
    </row>
    <row r="884" spans="1:6" ht="12.75">
      <c r="A884" s="19"/>
      <c r="B884" s="20"/>
      <c r="C884" s="5" t="s">
        <v>73</v>
      </c>
      <c r="D884" s="45">
        <f>SUM(D885:D885)</f>
        <v>3175200</v>
      </c>
      <c r="E884" s="45">
        <f>SUM(E885:E885)</f>
        <v>0</v>
      </c>
      <c r="F884" s="45">
        <f>SUM(D884:E884)</f>
        <v>3175200</v>
      </c>
    </row>
    <row r="885" spans="1:6" ht="12.75">
      <c r="A885" s="19"/>
      <c r="B885" s="20"/>
      <c r="C885" s="3" t="s">
        <v>75</v>
      </c>
      <c r="D885" s="44">
        <v>3175200</v>
      </c>
      <c r="E885" s="44"/>
      <c r="F885" s="44">
        <f>SUM(D885:E885)</f>
        <v>3175200</v>
      </c>
    </row>
    <row r="886" spans="1:6" ht="12.75">
      <c r="A886" s="19"/>
      <c r="B886" s="20"/>
      <c r="C886" s="3"/>
      <c r="D886" s="44"/>
      <c r="E886" s="44"/>
      <c r="F886" s="44"/>
    </row>
    <row r="887" spans="1:6" ht="25.5">
      <c r="A887" s="29" t="s">
        <v>450</v>
      </c>
      <c r="B887" s="26" t="s">
        <v>214</v>
      </c>
      <c r="C887" s="31" t="s">
        <v>215</v>
      </c>
      <c r="D887" s="46"/>
      <c r="E887" s="46"/>
      <c r="F887" s="46"/>
    </row>
    <row r="888" spans="1:6" ht="12.75">
      <c r="A888" s="19"/>
      <c r="B888" s="20"/>
      <c r="C888" s="5" t="s">
        <v>72</v>
      </c>
      <c r="D888" s="45">
        <f>SUM(D889:D889)</f>
        <v>3780000</v>
      </c>
      <c r="E888" s="45">
        <f>SUM(E889:E889)</f>
        <v>0</v>
      </c>
      <c r="F888" s="45">
        <f>SUM(D888:E888)</f>
        <v>3780000</v>
      </c>
    </row>
    <row r="889" spans="1:6" ht="12.75">
      <c r="A889" s="19"/>
      <c r="B889" s="20"/>
      <c r="C889" s="3" t="s">
        <v>74</v>
      </c>
      <c r="D889" s="44">
        <v>3780000</v>
      </c>
      <c r="E889" s="44"/>
      <c r="F889" s="44">
        <f>SUM(D889:E889)</f>
        <v>3780000</v>
      </c>
    </row>
    <row r="890" spans="1:6" ht="12.75">
      <c r="A890" s="19"/>
      <c r="B890" s="20"/>
      <c r="C890" s="3"/>
      <c r="D890" s="44"/>
      <c r="E890" s="44"/>
      <c r="F890" s="44"/>
    </row>
    <row r="891" spans="1:6" ht="12.75">
      <c r="A891" s="19"/>
      <c r="B891" s="20"/>
      <c r="C891" s="5" t="s">
        <v>73</v>
      </c>
      <c r="D891" s="45">
        <f>SUM(D892:D892)</f>
        <v>3780000</v>
      </c>
      <c r="E891" s="45">
        <f>SUM(E892:E892)</f>
        <v>0</v>
      </c>
      <c r="F891" s="45">
        <f>SUM(D891:E891)</f>
        <v>3780000</v>
      </c>
    </row>
    <row r="892" spans="1:6" ht="12.75">
      <c r="A892" s="19"/>
      <c r="B892" s="20"/>
      <c r="C892" s="3" t="s">
        <v>75</v>
      </c>
      <c r="D892" s="44">
        <v>3780000</v>
      </c>
      <c r="E892" s="44"/>
      <c r="F892" s="44">
        <f>SUM(D892:E892)</f>
        <v>3780000</v>
      </c>
    </row>
    <row r="893" spans="1:6" ht="12.75">
      <c r="A893" s="19"/>
      <c r="B893" s="20"/>
      <c r="C893" s="3"/>
      <c r="D893" s="44"/>
      <c r="E893" s="44"/>
      <c r="F893" s="44"/>
    </row>
    <row r="894" spans="1:6" ht="12.75">
      <c r="A894" s="28" t="s">
        <v>451</v>
      </c>
      <c r="B894" s="22"/>
      <c r="C894" s="5" t="s">
        <v>552</v>
      </c>
      <c r="D894" s="44"/>
      <c r="E894" s="44"/>
      <c r="F894" s="44"/>
    </row>
    <row r="895" spans="1:6" ht="12.75">
      <c r="A895" s="30"/>
      <c r="B895" s="20"/>
      <c r="C895" s="5" t="s">
        <v>72</v>
      </c>
      <c r="D895" s="45">
        <f>SUM(D900)</f>
        <v>450000</v>
      </c>
      <c r="E895" s="45">
        <f>SUM(E900)</f>
        <v>0</v>
      </c>
      <c r="F895" s="45">
        <f>SUM(D895:E895)</f>
        <v>450000</v>
      </c>
    </row>
    <row r="896" spans="1:6" ht="12.75">
      <c r="A896" s="30"/>
      <c r="B896" s="20"/>
      <c r="C896" s="5" t="s">
        <v>73</v>
      </c>
      <c r="D896" s="45">
        <f>SUM(D903)</f>
        <v>450000</v>
      </c>
      <c r="E896" s="45">
        <f>SUM(E903)</f>
        <v>0</v>
      </c>
      <c r="F896" s="45">
        <f>SUM(D896:E896)</f>
        <v>450000</v>
      </c>
    </row>
    <row r="897" spans="1:6" ht="12.75">
      <c r="A897" s="30"/>
      <c r="B897" s="20"/>
      <c r="C897" s="3" t="s">
        <v>68</v>
      </c>
      <c r="D897" s="44">
        <f>SUM(D904)</f>
        <v>450000</v>
      </c>
      <c r="E897" s="44">
        <f>SUM(E904,E910,E925,E933,E939)</f>
        <v>0</v>
      </c>
      <c r="F897" s="44">
        <f>SUM(D897:E897)</f>
        <v>450000</v>
      </c>
    </row>
    <row r="898" spans="1:6" ht="12.75">
      <c r="A898" s="28" t="s">
        <v>452</v>
      </c>
      <c r="B898" s="20"/>
      <c r="C898" s="5" t="s">
        <v>35</v>
      </c>
      <c r="D898" s="45">
        <f>SUM(D903)</f>
        <v>450000</v>
      </c>
      <c r="E898" s="45">
        <f>SUM(E903)</f>
        <v>0</v>
      </c>
      <c r="F898" s="45">
        <f>SUM(D898:E898)</f>
        <v>450000</v>
      </c>
    </row>
    <row r="899" spans="1:6" ht="12.75">
      <c r="A899" s="29" t="s">
        <v>453</v>
      </c>
      <c r="B899" s="26" t="s">
        <v>553</v>
      </c>
      <c r="C899" s="27" t="s">
        <v>554</v>
      </c>
      <c r="D899" s="46"/>
      <c r="E899" s="46"/>
      <c r="F899" s="46"/>
    </row>
    <row r="900" spans="1:6" ht="12.75">
      <c r="A900" s="19"/>
      <c r="B900" s="20"/>
      <c r="C900" s="5" t="s">
        <v>72</v>
      </c>
      <c r="D900" s="45">
        <f>SUM(D901)</f>
        <v>450000</v>
      </c>
      <c r="E900" s="45">
        <f>SUM(E901)</f>
        <v>0</v>
      </c>
      <c r="F900" s="45">
        <f>SUM(D900:E900)</f>
        <v>450000</v>
      </c>
    </row>
    <row r="901" spans="1:6" ht="12.75">
      <c r="A901" s="19"/>
      <c r="B901" s="20"/>
      <c r="C901" s="3" t="s">
        <v>74</v>
      </c>
      <c r="D901" s="44">
        <v>450000</v>
      </c>
      <c r="E901" s="44"/>
      <c r="F901" s="44">
        <f>SUM(D901:E901)</f>
        <v>450000</v>
      </c>
    </row>
    <row r="902" spans="1:6" ht="12.75">
      <c r="A902" s="19"/>
      <c r="B902" s="20"/>
      <c r="C902" s="3"/>
      <c r="D902" s="44"/>
      <c r="E902" s="44"/>
      <c r="F902" s="44"/>
    </row>
    <row r="903" spans="1:6" ht="12.75">
      <c r="A903" s="19"/>
      <c r="B903" s="20"/>
      <c r="C903" s="5" t="s">
        <v>73</v>
      </c>
      <c r="D903" s="45">
        <f>SUM(D904:D904)</f>
        <v>450000</v>
      </c>
      <c r="E903" s="45">
        <f>SUM(E904:E904)</f>
        <v>0</v>
      </c>
      <c r="F903" s="45">
        <f>SUM(D903:E903)</f>
        <v>450000</v>
      </c>
    </row>
    <row r="904" spans="1:6" ht="12.75">
      <c r="A904" s="19"/>
      <c r="B904" s="20"/>
      <c r="C904" s="3" t="s">
        <v>75</v>
      </c>
      <c r="D904" s="44">
        <v>450000</v>
      </c>
      <c r="E904" s="44"/>
      <c r="F904" s="44">
        <f>SUM(D904:E904)</f>
        <v>450000</v>
      </c>
    </row>
    <row r="905" spans="1:6" ht="12.75">
      <c r="A905" s="19"/>
      <c r="B905" s="20"/>
      <c r="C905" s="3"/>
      <c r="D905" s="44"/>
      <c r="E905" s="44"/>
      <c r="F905" s="44"/>
    </row>
    <row r="906" spans="1:6" ht="12.75">
      <c r="A906" s="28" t="s">
        <v>454</v>
      </c>
      <c r="B906" s="22"/>
      <c r="C906" s="5" t="s">
        <v>249</v>
      </c>
      <c r="D906" s="44"/>
      <c r="E906" s="44"/>
      <c r="F906" s="44"/>
    </row>
    <row r="907" spans="1:6" ht="12.75">
      <c r="A907" s="30"/>
      <c r="B907" s="20"/>
      <c r="C907" s="5" t="s">
        <v>72</v>
      </c>
      <c r="D907" s="45">
        <f>SUM(D912)</f>
        <v>300000</v>
      </c>
      <c r="E907" s="45">
        <f>SUM(E912)</f>
        <v>0</v>
      </c>
      <c r="F907" s="45">
        <f>SUM(D907:E907)</f>
        <v>300000</v>
      </c>
    </row>
    <row r="908" spans="1:6" ht="12.75">
      <c r="A908" s="30"/>
      <c r="B908" s="20"/>
      <c r="C908" s="5" t="s">
        <v>73</v>
      </c>
      <c r="D908" s="45">
        <f>SUM(D915)</f>
        <v>300000</v>
      </c>
      <c r="E908" s="45">
        <f>SUM(E915)</f>
        <v>0</v>
      </c>
      <c r="F908" s="45">
        <f>SUM(D908:E908)</f>
        <v>300000</v>
      </c>
    </row>
    <row r="909" spans="1:6" ht="12.75">
      <c r="A909" s="30"/>
      <c r="B909" s="20"/>
      <c r="C909" s="3" t="s">
        <v>68</v>
      </c>
      <c r="D909" s="44">
        <f>SUM(D916)</f>
        <v>300000</v>
      </c>
      <c r="E909" s="44">
        <f>SUM(E916,E922,E937,E945,E951)</f>
        <v>0</v>
      </c>
      <c r="F909" s="44">
        <f>SUM(D909:E909)</f>
        <v>300000</v>
      </c>
    </row>
    <row r="910" spans="1:6" ht="12.75">
      <c r="A910" s="28" t="s">
        <v>455</v>
      </c>
      <c r="B910" s="20"/>
      <c r="C910" s="5" t="s">
        <v>35</v>
      </c>
      <c r="D910" s="45">
        <f>SUM(D915)</f>
        <v>300000</v>
      </c>
      <c r="E910" s="45">
        <f>SUM(E915)</f>
        <v>0</v>
      </c>
      <c r="F910" s="45">
        <f>SUM(D910:E910)</f>
        <v>300000</v>
      </c>
    </row>
    <row r="911" spans="1:6" ht="12.75">
      <c r="A911" s="29" t="s">
        <v>456</v>
      </c>
      <c r="B911" s="26" t="s">
        <v>159</v>
      </c>
      <c r="C911" s="27" t="s">
        <v>217</v>
      </c>
      <c r="D911" s="46"/>
      <c r="E911" s="46"/>
      <c r="F911" s="46"/>
    </row>
    <row r="912" spans="1:6" ht="12.75">
      <c r="A912" s="19"/>
      <c r="B912" s="20"/>
      <c r="C912" s="5" t="s">
        <v>72</v>
      </c>
      <c r="D912" s="45">
        <f>SUM(D913)</f>
        <v>300000</v>
      </c>
      <c r="E912" s="45">
        <f>SUM(E913)</f>
        <v>0</v>
      </c>
      <c r="F912" s="45">
        <f>SUM(D912:E912)</f>
        <v>300000</v>
      </c>
    </row>
    <row r="913" spans="1:6" ht="12.75">
      <c r="A913" s="19"/>
      <c r="B913" s="20"/>
      <c r="C913" s="3" t="s">
        <v>74</v>
      </c>
      <c r="D913" s="44">
        <v>300000</v>
      </c>
      <c r="E913" s="44"/>
      <c r="F913" s="44">
        <f>SUM(D913:E913)</f>
        <v>300000</v>
      </c>
    </row>
    <row r="914" spans="1:6" ht="12.75">
      <c r="A914" s="19"/>
      <c r="B914" s="20"/>
      <c r="C914" s="3"/>
      <c r="D914" s="44"/>
      <c r="E914" s="44"/>
      <c r="F914" s="44"/>
    </row>
    <row r="915" spans="1:6" ht="12.75">
      <c r="A915" s="19"/>
      <c r="B915" s="20"/>
      <c r="C915" s="5" t="s">
        <v>73</v>
      </c>
      <c r="D915" s="45">
        <f>SUM(D916:D916)</f>
        <v>300000</v>
      </c>
      <c r="E915" s="45">
        <f>SUM(E916:E916)</f>
        <v>0</v>
      </c>
      <c r="F915" s="45">
        <f>SUM(D915:E915)</f>
        <v>300000</v>
      </c>
    </row>
    <row r="916" spans="1:6" ht="12.75">
      <c r="A916" s="19"/>
      <c r="B916" s="20"/>
      <c r="C916" s="3" t="s">
        <v>75</v>
      </c>
      <c r="D916" s="44">
        <v>300000</v>
      </c>
      <c r="E916" s="44"/>
      <c r="F916" s="44">
        <f>SUM(D916:E916)</f>
        <v>300000</v>
      </c>
    </row>
    <row r="917" spans="1:6" ht="12.75">
      <c r="A917" s="19"/>
      <c r="B917" s="20"/>
      <c r="C917" s="3"/>
      <c r="D917" s="44"/>
      <c r="E917" s="44"/>
      <c r="F917" s="44"/>
    </row>
    <row r="918" spans="1:6" ht="12.75">
      <c r="A918" s="28" t="s">
        <v>457</v>
      </c>
      <c r="B918" s="22"/>
      <c r="C918" s="5" t="s">
        <v>248</v>
      </c>
      <c r="D918" s="44"/>
      <c r="E918" s="44"/>
      <c r="F918" s="44"/>
    </row>
    <row r="919" spans="1:6" ht="12.75">
      <c r="A919" s="30"/>
      <c r="B919" s="20"/>
      <c r="C919" s="5" t="s">
        <v>72</v>
      </c>
      <c r="D919" s="45">
        <f>SUM(D924)</f>
        <v>870000</v>
      </c>
      <c r="E919" s="45">
        <f>SUM(E924)</f>
        <v>0</v>
      </c>
      <c r="F919" s="45">
        <f>SUM(D919:E919)</f>
        <v>870000</v>
      </c>
    </row>
    <row r="920" spans="1:6" ht="12.75">
      <c r="A920" s="30"/>
      <c r="B920" s="20"/>
      <c r="C920" s="5" t="s">
        <v>73</v>
      </c>
      <c r="D920" s="45">
        <f>SUM(D921:D921)</f>
        <v>870000</v>
      </c>
      <c r="E920" s="45">
        <f>SUM(E921:E921)</f>
        <v>0</v>
      </c>
      <c r="F920" s="45">
        <f>SUM(D920:E920)</f>
        <v>870000</v>
      </c>
    </row>
    <row r="921" spans="1:6" ht="12.75">
      <c r="A921" s="30"/>
      <c r="B921" s="20"/>
      <c r="C921" s="3" t="s">
        <v>68</v>
      </c>
      <c r="D921" s="44">
        <f>SUM(D928)</f>
        <v>870000</v>
      </c>
      <c r="E921" s="44">
        <f>SUM(E928)</f>
        <v>0</v>
      </c>
      <c r="F921" s="44">
        <f>SUM(D921:E921)</f>
        <v>870000</v>
      </c>
    </row>
    <row r="922" spans="1:6" ht="12.75">
      <c r="A922" s="28" t="s">
        <v>458</v>
      </c>
      <c r="B922" s="20"/>
      <c r="C922" s="5" t="s">
        <v>5</v>
      </c>
      <c r="D922" s="45">
        <f>SUM(D927)</f>
        <v>870000</v>
      </c>
      <c r="E922" s="45">
        <f>SUM(E927,E934,E942)</f>
        <v>0</v>
      </c>
      <c r="F922" s="45">
        <f>SUM(D922:E922)</f>
        <v>870000</v>
      </c>
    </row>
    <row r="923" spans="1:6" ht="12.75">
      <c r="A923" s="29" t="s">
        <v>459</v>
      </c>
      <c r="B923" s="26" t="s">
        <v>218</v>
      </c>
      <c r="C923" s="27" t="s">
        <v>219</v>
      </c>
      <c r="D923" s="46"/>
      <c r="E923" s="46"/>
      <c r="F923" s="46"/>
    </row>
    <row r="924" spans="1:6" ht="12.75">
      <c r="A924" s="19"/>
      <c r="B924" s="20"/>
      <c r="C924" s="5" t="s">
        <v>72</v>
      </c>
      <c r="D924" s="45">
        <f>SUM(D925)</f>
        <v>870000</v>
      </c>
      <c r="E924" s="45">
        <f>SUM(E925)</f>
        <v>0</v>
      </c>
      <c r="F924" s="45">
        <f>SUM(D924:E924)</f>
        <v>870000</v>
      </c>
    </row>
    <row r="925" spans="1:6" ht="12.75">
      <c r="A925" s="19"/>
      <c r="B925" s="20"/>
      <c r="C925" s="3" t="s">
        <v>74</v>
      </c>
      <c r="D925" s="44">
        <v>870000</v>
      </c>
      <c r="E925" s="44"/>
      <c r="F925" s="44">
        <f>SUM(D925:E925)</f>
        <v>870000</v>
      </c>
    </row>
    <row r="926" spans="1:6" ht="12.75">
      <c r="A926" s="19"/>
      <c r="B926" s="20"/>
      <c r="C926" s="3"/>
      <c r="D926" s="44"/>
      <c r="E926" s="44"/>
      <c r="F926" s="44"/>
    </row>
    <row r="927" spans="1:6" ht="12.75">
      <c r="A927" s="19"/>
      <c r="B927" s="20"/>
      <c r="C927" s="5" t="s">
        <v>73</v>
      </c>
      <c r="D927" s="45">
        <f>SUM(D928:D928)</f>
        <v>870000</v>
      </c>
      <c r="E927" s="45">
        <f>SUM(E928:E928)</f>
        <v>0</v>
      </c>
      <c r="F927" s="45">
        <f>SUM(D927:E927)</f>
        <v>870000</v>
      </c>
    </row>
    <row r="928" spans="1:6" ht="12.75">
      <c r="A928" s="19"/>
      <c r="B928" s="20"/>
      <c r="C928" s="3" t="s">
        <v>75</v>
      </c>
      <c r="D928" s="44">
        <v>870000</v>
      </c>
      <c r="E928" s="44"/>
      <c r="F928" s="44">
        <f>SUM(D928:E928)</f>
        <v>870000</v>
      </c>
    </row>
    <row r="929" spans="1:6" ht="13.5" customHeight="1">
      <c r="A929" s="19"/>
      <c r="B929" s="20"/>
      <c r="C929" s="3"/>
      <c r="D929" s="44"/>
      <c r="E929" s="44"/>
      <c r="F929" s="44"/>
    </row>
    <row r="930" spans="1:6" ht="12.75">
      <c r="A930" s="28" t="s">
        <v>460</v>
      </c>
      <c r="B930" s="22"/>
      <c r="C930" s="5" t="s">
        <v>247</v>
      </c>
      <c r="D930" s="44"/>
      <c r="E930" s="44"/>
      <c r="F930" s="44"/>
    </row>
    <row r="931" spans="1:6" ht="12.75">
      <c r="A931" s="30"/>
      <c r="B931" s="20"/>
      <c r="C931" s="5" t="s">
        <v>72</v>
      </c>
      <c r="D931" s="45">
        <f>SUM(D937)</f>
        <v>2900000</v>
      </c>
      <c r="E931" s="45">
        <f>SUM(E937)</f>
        <v>0</v>
      </c>
      <c r="F931" s="45">
        <f>SUM(D931:E931)</f>
        <v>2900000</v>
      </c>
    </row>
    <row r="932" spans="1:6" ht="12.75">
      <c r="A932" s="30"/>
      <c r="B932" s="20"/>
      <c r="C932" s="5" t="s">
        <v>73</v>
      </c>
      <c r="D932" s="45">
        <f>SUM(D933:D934)</f>
        <v>2900000</v>
      </c>
      <c r="E932" s="45">
        <f>SUM(E933:E934)</f>
        <v>0</v>
      </c>
      <c r="F932" s="45">
        <f>SUM(D932:E932)</f>
        <v>2900000</v>
      </c>
    </row>
    <row r="933" spans="1:6" ht="12.75">
      <c r="A933" s="30"/>
      <c r="B933" s="20"/>
      <c r="C933" s="3" t="s">
        <v>68</v>
      </c>
      <c r="D933" s="44">
        <f>SUM(D941)</f>
        <v>300000</v>
      </c>
      <c r="E933" s="44">
        <f>SUM(E941)</f>
        <v>0</v>
      </c>
      <c r="F933" s="44">
        <f>SUM(D933:E933)</f>
        <v>300000</v>
      </c>
    </row>
    <row r="934" spans="1:6" ht="12.75">
      <c r="A934" s="30"/>
      <c r="B934" s="20"/>
      <c r="C934" s="3" t="s">
        <v>76</v>
      </c>
      <c r="D934" s="44">
        <f>SUM(D942)</f>
        <v>2600000</v>
      </c>
      <c r="E934" s="44">
        <f>SUM(E942)</f>
        <v>0</v>
      </c>
      <c r="F934" s="44">
        <f>SUM(D934:E934)</f>
        <v>2600000</v>
      </c>
    </row>
    <row r="935" spans="1:6" ht="12.75">
      <c r="A935" s="23" t="s">
        <v>461</v>
      </c>
      <c r="B935" s="20"/>
      <c r="C935" s="5" t="s">
        <v>5</v>
      </c>
      <c r="D935" s="45">
        <f>SUM(D940)</f>
        <v>2900000</v>
      </c>
      <c r="E935" s="45">
        <f>SUM(E940)</f>
        <v>0</v>
      </c>
      <c r="F935" s="45">
        <f>SUM(D935:E935)</f>
        <v>2900000</v>
      </c>
    </row>
    <row r="936" spans="1:6" ht="12.75">
      <c r="A936" s="29" t="s">
        <v>462</v>
      </c>
      <c r="B936" s="26" t="s">
        <v>198</v>
      </c>
      <c r="C936" s="27" t="s">
        <v>210</v>
      </c>
      <c r="D936" s="46"/>
      <c r="E936" s="46"/>
      <c r="F936" s="46"/>
    </row>
    <row r="937" spans="1:6" ht="12.75">
      <c r="A937" s="19"/>
      <c r="B937" s="20"/>
      <c r="C937" s="5" t="s">
        <v>72</v>
      </c>
      <c r="D937" s="45">
        <f>SUM(D938)</f>
        <v>2900000</v>
      </c>
      <c r="E937" s="45">
        <f>SUM(E938)</f>
        <v>0</v>
      </c>
      <c r="F937" s="45">
        <f>SUM(D937:E937)</f>
        <v>2900000</v>
      </c>
    </row>
    <row r="938" spans="1:6" ht="12.75">
      <c r="A938" s="19"/>
      <c r="B938" s="20"/>
      <c r="C938" s="3" t="s">
        <v>74</v>
      </c>
      <c r="D938" s="44">
        <v>2900000</v>
      </c>
      <c r="E938" s="44"/>
      <c r="F938" s="44">
        <f>SUM(D938:E938)</f>
        <v>2900000</v>
      </c>
    </row>
    <row r="939" spans="1:6" ht="12.75">
      <c r="A939" s="19"/>
      <c r="B939" s="20"/>
      <c r="C939" s="3"/>
      <c r="D939" s="44"/>
      <c r="E939" s="44"/>
      <c r="F939" s="44"/>
    </row>
    <row r="940" spans="1:6" ht="12.75">
      <c r="A940" s="19"/>
      <c r="B940" s="20"/>
      <c r="C940" s="5" t="s">
        <v>73</v>
      </c>
      <c r="D940" s="45">
        <f>SUM(D941:D942)</f>
        <v>2900000</v>
      </c>
      <c r="E940" s="45">
        <f>SUM(E941:E942)</f>
        <v>0</v>
      </c>
      <c r="F940" s="45">
        <f>SUM(D940:E940)</f>
        <v>2900000</v>
      </c>
    </row>
    <row r="941" spans="1:6" ht="12.75">
      <c r="A941" s="19"/>
      <c r="B941" s="20"/>
      <c r="C941" s="3" t="s">
        <v>75</v>
      </c>
      <c r="D941" s="44">
        <v>300000</v>
      </c>
      <c r="E941" s="44"/>
      <c r="F941" s="44">
        <f>SUM(D941:E941)</f>
        <v>300000</v>
      </c>
    </row>
    <row r="942" spans="1:6" ht="12.75">
      <c r="A942" s="19"/>
      <c r="B942" s="20"/>
      <c r="C942" s="3" t="s">
        <v>77</v>
      </c>
      <c r="D942" s="44">
        <v>2600000</v>
      </c>
      <c r="E942" s="44"/>
      <c r="F942" s="44">
        <f>SUM(D942:E942)</f>
        <v>2600000</v>
      </c>
    </row>
    <row r="943" spans="1:6" ht="12.75">
      <c r="A943" s="19"/>
      <c r="B943" s="20"/>
      <c r="C943" s="3"/>
      <c r="D943" s="44"/>
      <c r="E943" s="44"/>
      <c r="F943" s="44"/>
    </row>
    <row r="944" spans="1:6" ht="12.75">
      <c r="A944" s="28" t="s">
        <v>463</v>
      </c>
      <c r="B944" s="22"/>
      <c r="C944" s="5" t="s">
        <v>246</v>
      </c>
      <c r="D944" s="44"/>
      <c r="E944" s="44"/>
      <c r="F944" s="44"/>
    </row>
    <row r="945" spans="1:6" ht="12.75">
      <c r="A945" s="30"/>
      <c r="B945" s="20"/>
      <c r="C945" s="5" t="s">
        <v>72</v>
      </c>
      <c r="D945" s="45">
        <f>SUM(D950)</f>
        <v>135000</v>
      </c>
      <c r="E945" s="45">
        <f>SUM(E950)</f>
        <v>0</v>
      </c>
      <c r="F945" s="45">
        <f>SUM(D945:E945)</f>
        <v>135000</v>
      </c>
    </row>
    <row r="946" spans="1:6" ht="12.75">
      <c r="A946" s="30"/>
      <c r="B946" s="20"/>
      <c r="C946" s="5" t="s">
        <v>73</v>
      </c>
      <c r="D946" s="45">
        <f>SUM(D947:D947)</f>
        <v>135000</v>
      </c>
      <c r="E946" s="45">
        <f>SUM(E947:E947)</f>
        <v>0</v>
      </c>
      <c r="F946" s="45">
        <f>SUM(D946:E946)</f>
        <v>135000</v>
      </c>
    </row>
    <row r="947" spans="1:6" ht="12.75">
      <c r="A947" s="30"/>
      <c r="B947" s="20"/>
      <c r="C947" s="3" t="s">
        <v>68</v>
      </c>
      <c r="D947" s="44">
        <f>SUM(D954)</f>
        <v>135000</v>
      </c>
      <c r="E947" s="44">
        <f>SUM(E954)</f>
        <v>0</v>
      </c>
      <c r="F947" s="44">
        <f>SUM(D947:E947)</f>
        <v>135000</v>
      </c>
    </row>
    <row r="948" spans="1:6" ht="12.75">
      <c r="A948" s="28" t="s">
        <v>464</v>
      </c>
      <c r="B948" s="20"/>
      <c r="C948" s="5" t="s">
        <v>5</v>
      </c>
      <c r="D948" s="45">
        <f>SUM(D953)</f>
        <v>135000</v>
      </c>
      <c r="E948" s="45">
        <f>SUM(E953)</f>
        <v>0</v>
      </c>
      <c r="F948" s="45">
        <f>SUM(D948:E948)</f>
        <v>135000</v>
      </c>
    </row>
    <row r="949" spans="1:6" ht="12.75">
      <c r="A949" s="29" t="s">
        <v>465</v>
      </c>
      <c r="B949" s="26" t="s">
        <v>198</v>
      </c>
      <c r="C949" s="27" t="s">
        <v>210</v>
      </c>
      <c r="D949" s="46"/>
      <c r="E949" s="46"/>
      <c r="F949" s="46"/>
    </row>
    <row r="950" spans="1:6" ht="12.75">
      <c r="A950" s="19"/>
      <c r="B950" s="20"/>
      <c r="C950" s="5" t="s">
        <v>72</v>
      </c>
      <c r="D950" s="45">
        <f>SUM(D951)</f>
        <v>135000</v>
      </c>
      <c r="E950" s="45">
        <f>SUM(E951)</f>
        <v>0</v>
      </c>
      <c r="F950" s="45">
        <f>SUM(D950:E950)</f>
        <v>135000</v>
      </c>
    </row>
    <row r="951" spans="1:6" ht="12.75">
      <c r="A951" s="19"/>
      <c r="B951" s="20"/>
      <c r="C951" s="3" t="s">
        <v>74</v>
      </c>
      <c r="D951" s="44">
        <f>110000+25000</f>
        <v>135000</v>
      </c>
      <c r="E951" s="44"/>
      <c r="F951" s="44">
        <f>SUM(D951:E951)</f>
        <v>135000</v>
      </c>
    </row>
    <row r="952" spans="1:6" ht="12.75">
      <c r="A952" s="19"/>
      <c r="B952" s="20"/>
      <c r="C952" s="3"/>
      <c r="D952" s="44"/>
      <c r="E952" s="44"/>
      <c r="F952" s="44"/>
    </row>
    <row r="953" spans="1:6" ht="12.75">
      <c r="A953" s="19"/>
      <c r="B953" s="20"/>
      <c r="C953" s="5" t="s">
        <v>73</v>
      </c>
      <c r="D953" s="45">
        <f>SUM(D954:D954)</f>
        <v>135000</v>
      </c>
      <c r="E953" s="45">
        <f>SUM(E954:E954)</f>
        <v>0</v>
      </c>
      <c r="F953" s="45">
        <f>SUM(D953:E953)</f>
        <v>135000</v>
      </c>
    </row>
    <row r="954" spans="1:6" ht="12.75">
      <c r="A954" s="19"/>
      <c r="B954" s="20"/>
      <c r="C954" s="3" t="s">
        <v>75</v>
      </c>
      <c r="D954" s="44">
        <f>110000+25000</f>
        <v>135000</v>
      </c>
      <c r="E954" s="44"/>
      <c r="F954" s="44">
        <f>SUM(D954:E954)</f>
        <v>135000</v>
      </c>
    </row>
    <row r="955" spans="1:6" ht="12.75">
      <c r="A955" s="19"/>
      <c r="B955" s="20"/>
      <c r="C955" s="3"/>
      <c r="D955" s="44"/>
      <c r="E955" s="44"/>
      <c r="F955" s="44"/>
    </row>
    <row r="956" spans="1:6" ht="12.75">
      <c r="A956" s="28" t="s">
        <v>466</v>
      </c>
      <c r="B956" s="22"/>
      <c r="C956" s="5" t="s">
        <v>245</v>
      </c>
      <c r="D956" s="44"/>
      <c r="E956" s="44"/>
      <c r="F956" s="44"/>
    </row>
    <row r="957" spans="1:6" ht="12.75">
      <c r="A957" s="30"/>
      <c r="B957" s="20"/>
      <c r="C957" s="5" t="s">
        <v>72</v>
      </c>
      <c r="D957" s="45">
        <f>SUM(D962)</f>
        <v>75000</v>
      </c>
      <c r="E957" s="45">
        <f>SUM(E962)</f>
        <v>0</v>
      </c>
      <c r="F957" s="45">
        <f>SUM(D957:E957)</f>
        <v>75000</v>
      </c>
    </row>
    <row r="958" spans="1:6" ht="12.75">
      <c r="A958" s="30"/>
      <c r="B958" s="20"/>
      <c r="C958" s="5" t="s">
        <v>73</v>
      </c>
      <c r="D958" s="45">
        <f>SUM(D959:D959)</f>
        <v>75000</v>
      </c>
      <c r="E958" s="45">
        <f>SUM(E959:E959)</f>
        <v>0</v>
      </c>
      <c r="F958" s="45">
        <f>SUM(D958:E958)</f>
        <v>75000</v>
      </c>
    </row>
    <row r="959" spans="1:6" ht="12.75">
      <c r="A959" s="30"/>
      <c r="B959" s="20"/>
      <c r="C959" s="3" t="s">
        <v>68</v>
      </c>
      <c r="D959" s="44">
        <f>SUM(D966)</f>
        <v>75000</v>
      </c>
      <c r="E959" s="44">
        <f>SUM(E966)</f>
        <v>0</v>
      </c>
      <c r="F959" s="44">
        <f>SUM(D959:E959)</f>
        <v>75000</v>
      </c>
    </row>
    <row r="960" spans="1:6" ht="12.75">
      <c r="A960" s="28" t="s">
        <v>467</v>
      </c>
      <c r="B960" s="20"/>
      <c r="C960" s="5" t="s">
        <v>5</v>
      </c>
      <c r="D960" s="45">
        <f>SUM(D965)</f>
        <v>75000</v>
      </c>
      <c r="E960" s="45">
        <f>SUM(E965,E972,E980)</f>
        <v>0</v>
      </c>
      <c r="F960" s="45">
        <f>SUM(D960:E960)</f>
        <v>75000</v>
      </c>
    </row>
    <row r="961" spans="1:6" ht="12.75">
      <c r="A961" s="29" t="s">
        <v>468</v>
      </c>
      <c r="B961" s="26" t="s">
        <v>220</v>
      </c>
      <c r="C961" s="27" t="s">
        <v>221</v>
      </c>
      <c r="D961" s="46"/>
      <c r="E961" s="46"/>
      <c r="F961" s="46"/>
    </row>
    <row r="962" spans="1:6" ht="12.75">
      <c r="A962" s="19"/>
      <c r="B962" s="20"/>
      <c r="C962" s="5" t="s">
        <v>72</v>
      </c>
      <c r="D962" s="45">
        <f>SUM(D963)</f>
        <v>75000</v>
      </c>
      <c r="E962" s="45">
        <f>SUM(E963)</f>
        <v>0</v>
      </c>
      <c r="F962" s="45">
        <f>SUM(D962:E962)</f>
        <v>75000</v>
      </c>
    </row>
    <row r="963" spans="1:6" ht="12.75">
      <c r="A963" s="19"/>
      <c r="B963" s="20"/>
      <c r="C963" s="3" t="s">
        <v>74</v>
      </c>
      <c r="D963" s="44">
        <v>75000</v>
      </c>
      <c r="E963" s="44"/>
      <c r="F963" s="44">
        <f>SUM(D963:E963)</f>
        <v>75000</v>
      </c>
    </row>
    <row r="964" spans="1:6" ht="12.75">
      <c r="A964" s="19"/>
      <c r="B964" s="20"/>
      <c r="C964" s="3"/>
      <c r="D964" s="44"/>
      <c r="E964" s="44"/>
      <c r="F964" s="44"/>
    </row>
    <row r="965" spans="1:6" ht="12.75">
      <c r="A965" s="19"/>
      <c r="B965" s="20"/>
      <c r="C965" s="5" t="s">
        <v>73</v>
      </c>
      <c r="D965" s="45">
        <f>SUM(D966:D966)</f>
        <v>75000</v>
      </c>
      <c r="E965" s="45">
        <f>SUM(E966:E966)</f>
        <v>0</v>
      </c>
      <c r="F965" s="45">
        <f>SUM(D965:E965)</f>
        <v>75000</v>
      </c>
    </row>
    <row r="966" spans="1:6" ht="12.75">
      <c r="A966" s="19"/>
      <c r="B966" s="20"/>
      <c r="C966" s="3" t="s">
        <v>75</v>
      </c>
      <c r="D966" s="44">
        <v>75000</v>
      </c>
      <c r="E966" s="44"/>
      <c r="F966" s="44">
        <f>SUM(D966:E966)</f>
        <v>75000</v>
      </c>
    </row>
    <row r="967" spans="1:6" ht="12.75">
      <c r="A967" s="19"/>
      <c r="B967" s="20"/>
      <c r="C967" s="3"/>
      <c r="D967" s="44"/>
      <c r="E967" s="44"/>
      <c r="F967" s="44"/>
    </row>
    <row r="968" spans="1:6" ht="12.75">
      <c r="A968" s="28" t="s">
        <v>469</v>
      </c>
      <c r="B968" s="22"/>
      <c r="C968" s="5" t="s">
        <v>244</v>
      </c>
      <c r="D968" s="44"/>
      <c r="E968" s="44"/>
      <c r="F968" s="44"/>
    </row>
    <row r="969" spans="1:6" ht="12.75">
      <c r="A969" s="30"/>
      <c r="B969" s="20"/>
      <c r="C969" s="5" t="s">
        <v>72</v>
      </c>
      <c r="D969" s="45">
        <f>SUM(D975)</f>
        <v>2943000</v>
      </c>
      <c r="E969" s="45">
        <f>SUM(E975)</f>
        <v>0</v>
      </c>
      <c r="F969" s="45">
        <f>SUM(D969:E969)</f>
        <v>2943000</v>
      </c>
    </row>
    <row r="970" spans="1:6" ht="12.75">
      <c r="A970" s="30"/>
      <c r="B970" s="20"/>
      <c r="C970" s="5" t="s">
        <v>73</v>
      </c>
      <c r="D970" s="45">
        <f>SUM(D971:D972)</f>
        <v>2943000</v>
      </c>
      <c r="E970" s="45">
        <f>SUM(E971:E972)</f>
        <v>0</v>
      </c>
      <c r="F970" s="45">
        <f>SUM(D970:E970)</f>
        <v>2943000</v>
      </c>
    </row>
    <row r="971" spans="1:6" ht="12.75">
      <c r="A971" s="30"/>
      <c r="B971" s="20"/>
      <c r="C971" s="3" t="s">
        <v>68</v>
      </c>
      <c r="D971" s="44">
        <f>SUM(D979)</f>
        <v>1943000</v>
      </c>
      <c r="E971" s="44">
        <f>SUM(E979)</f>
        <v>0</v>
      </c>
      <c r="F971" s="44">
        <f>SUM(D971:E971)</f>
        <v>1943000</v>
      </c>
    </row>
    <row r="972" spans="1:6" ht="12.75">
      <c r="A972" s="30"/>
      <c r="B972" s="20"/>
      <c r="C972" s="3" t="s">
        <v>76</v>
      </c>
      <c r="D972" s="44">
        <f>SUM(D980)</f>
        <v>1000000</v>
      </c>
      <c r="E972" s="44">
        <f>SUM(E980)</f>
        <v>0</v>
      </c>
      <c r="F972" s="44">
        <f>SUM(D972:E972)</f>
        <v>1000000</v>
      </c>
    </row>
    <row r="973" spans="1:6" ht="12.75">
      <c r="A973" s="28" t="s">
        <v>470</v>
      </c>
      <c r="B973" s="20"/>
      <c r="C973" s="5" t="s">
        <v>49</v>
      </c>
      <c r="D973" s="45">
        <f>SUM(D978)</f>
        <v>2943000</v>
      </c>
      <c r="E973" s="45">
        <f>SUM(E978)</f>
        <v>0</v>
      </c>
      <c r="F973" s="45">
        <f>SUM(D973:E973)</f>
        <v>2943000</v>
      </c>
    </row>
    <row r="974" spans="1:6" ht="12.75">
      <c r="A974" s="29" t="s">
        <v>471</v>
      </c>
      <c r="B974" s="26" t="s">
        <v>184</v>
      </c>
      <c r="C974" s="27" t="s">
        <v>185</v>
      </c>
      <c r="D974" s="46"/>
      <c r="E974" s="46"/>
      <c r="F974" s="46"/>
    </row>
    <row r="975" spans="1:6" ht="12.75">
      <c r="A975" s="19"/>
      <c r="B975" s="20"/>
      <c r="C975" s="5" t="s">
        <v>72</v>
      </c>
      <c r="D975" s="45">
        <f>SUM(D976)</f>
        <v>2943000</v>
      </c>
      <c r="E975" s="45">
        <f>SUM(E976)</f>
        <v>0</v>
      </c>
      <c r="F975" s="45">
        <f>SUM(D975:E975)</f>
        <v>2943000</v>
      </c>
    </row>
    <row r="976" spans="1:6" ht="12.75">
      <c r="A976" s="19"/>
      <c r="B976" s="20"/>
      <c r="C976" s="3" t="s">
        <v>74</v>
      </c>
      <c r="D976" s="44">
        <v>2943000</v>
      </c>
      <c r="E976" s="44"/>
      <c r="F976" s="44">
        <f>SUM(D976:E976)</f>
        <v>2943000</v>
      </c>
    </row>
    <row r="977" spans="1:6" ht="12.75">
      <c r="A977" s="19"/>
      <c r="B977" s="20"/>
      <c r="C977" s="3"/>
      <c r="D977" s="44"/>
      <c r="E977" s="44"/>
      <c r="F977" s="44"/>
    </row>
    <row r="978" spans="1:6" ht="12.75">
      <c r="A978" s="19"/>
      <c r="B978" s="20"/>
      <c r="C978" s="5" t="s">
        <v>73</v>
      </c>
      <c r="D978" s="45">
        <f>SUM(D979:D980)</f>
        <v>2943000</v>
      </c>
      <c r="E978" s="45">
        <f>SUM(E979:E980)</f>
        <v>0</v>
      </c>
      <c r="F978" s="45">
        <f>SUM(D978:E978)</f>
        <v>2943000</v>
      </c>
    </row>
    <row r="979" spans="1:6" ht="12.75">
      <c r="A979" s="19"/>
      <c r="B979" s="20"/>
      <c r="C979" s="3" t="s">
        <v>75</v>
      </c>
      <c r="D979" s="44">
        <f>1000000+943000</f>
        <v>1943000</v>
      </c>
      <c r="E979" s="44"/>
      <c r="F979" s="44">
        <f>SUM(D979:E979)</f>
        <v>1943000</v>
      </c>
    </row>
    <row r="980" spans="1:6" ht="12.75">
      <c r="A980" s="19"/>
      <c r="B980" s="20"/>
      <c r="C980" s="3" t="s">
        <v>77</v>
      </c>
      <c r="D980" s="44">
        <v>1000000</v>
      </c>
      <c r="E980" s="44"/>
      <c r="F980" s="44">
        <f>SUM(D980:E980)</f>
        <v>1000000</v>
      </c>
    </row>
    <row r="981" spans="1:6" ht="12.75">
      <c r="A981" s="19"/>
      <c r="B981" s="20"/>
      <c r="C981" s="3"/>
      <c r="D981" s="44"/>
      <c r="E981" s="44"/>
      <c r="F981" s="44"/>
    </row>
    <row r="982" spans="1:6" ht="12.75">
      <c r="A982" s="28" t="s">
        <v>472</v>
      </c>
      <c r="B982" s="22"/>
      <c r="C982" s="5" t="s">
        <v>262</v>
      </c>
      <c r="D982" s="44"/>
      <c r="E982" s="44"/>
      <c r="F982" s="44"/>
    </row>
    <row r="983" spans="1:6" ht="12.75">
      <c r="A983" s="30"/>
      <c r="B983" s="20"/>
      <c r="C983" s="5" t="s">
        <v>72</v>
      </c>
      <c r="D983" s="45">
        <f>SUM(D988)</f>
        <v>500000</v>
      </c>
      <c r="E983" s="45">
        <f>SUM(E988)</f>
        <v>0</v>
      </c>
      <c r="F983" s="45">
        <f>SUM(D983:E983)</f>
        <v>500000</v>
      </c>
    </row>
    <row r="984" spans="1:6" ht="12.75">
      <c r="A984" s="30"/>
      <c r="B984" s="20"/>
      <c r="C984" s="5" t="s">
        <v>73</v>
      </c>
      <c r="D984" s="45">
        <f>SUM(D985:D985)</f>
        <v>500000</v>
      </c>
      <c r="E984" s="45">
        <f>SUM(E985:E985)</f>
        <v>0</v>
      </c>
      <c r="F984" s="45">
        <f>SUM(D984:E984)</f>
        <v>500000</v>
      </c>
    </row>
    <row r="985" spans="1:6" ht="12.75">
      <c r="A985" s="30"/>
      <c r="B985" s="20"/>
      <c r="C985" s="3" t="s">
        <v>68</v>
      </c>
      <c r="D985" s="44">
        <f>SUM(D992)</f>
        <v>500000</v>
      </c>
      <c r="E985" s="44">
        <f>SUM(E992)</f>
        <v>0</v>
      </c>
      <c r="F985" s="44">
        <f>SUM(D985:E985)</f>
        <v>500000</v>
      </c>
    </row>
    <row r="986" spans="1:6" ht="12.75">
      <c r="A986" s="28" t="s">
        <v>473</v>
      </c>
      <c r="B986" s="20"/>
      <c r="C986" s="5" t="s">
        <v>49</v>
      </c>
      <c r="D986" s="45">
        <f>SUM(D991)</f>
        <v>500000</v>
      </c>
      <c r="E986" s="45">
        <f>SUM(E991)</f>
        <v>0</v>
      </c>
      <c r="F986" s="45">
        <f>SUM(D986:E986)</f>
        <v>500000</v>
      </c>
    </row>
    <row r="987" spans="1:6" ht="12.75">
      <c r="A987" s="29" t="s">
        <v>474</v>
      </c>
      <c r="B987" s="26" t="s">
        <v>184</v>
      </c>
      <c r="C987" s="27" t="s">
        <v>185</v>
      </c>
      <c r="D987" s="46"/>
      <c r="E987" s="46"/>
      <c r="F987" s="46"/>
    </row>
    <row r="988" spans="1:6" ht="12.75">
      <c r="A988" s="19"/>
      <c r="B988" s="20"/>
      <c r="C988" s="5" t="s">
        <v>72</v>
      </c>
      <c r="D988" s="45">
        <f>SUM(D989)</f>
        <v>500000</v>
      </c>
      <c r="E988" s="45">
        <f>SUM(E989)</f>
        <v>0</v>
      </c>
      <c r="F988" s="45">
        <f>SUM(D988:E988)</f>
        <v>500000</v>
      </c>
    </row>
    <row r="989" spans="1:6" ht="12.75">
      <c r="A989" s="19"/>
      <c r="B989" s="20"/>
      <c r="C989" s="3" t="s">
        <v>74</v>
      </c>
      <c r="D989" s="44">
        <v>500000</v>
      </c>
      <c r="E989" s="44"/>
      <c r="F989" s="44">
        <f>SUM(D989:E989)</f>
        <v>500000</v>
      </c>
    </row>
    <row r="990" spans="1:6" ht="12.75">
      <c r="A990" s="19"/>
      <c r="B990" s="20"/>
      <c r="C990" s="3"/>
      <c r="D990" s="44"/>
      <c r="E990" s="44"/>
      <c r="F990" s="44"/>
    </row>
    <row r="991" spans="1:6" ht="12.75">
      <c r="A991" s="19"/>
      <c r="B991" s="20"/>
      <c r="C991" s="5" t="s">
        <v>73</v>
      </c>
      <c r="D991" s="45">
        <f>SUM(D992:D992)</f>
        <v>500000</v>
      </c>
      <c r="E991" s="45">
        <f>SUM(E992:E992)</f>
        <v>0</v>
      </c>
      <c r="F991" s="45">
        <f>SUM(D991:E991)</f>
        <v>500000</v>
      </c>
    </row>
    <row r="992" spans="1:6" ht="12.75">
      <c r="A992" s="19"/>
      <c r="B992" s="20"/>
      <c r="C992" s="3" t="s">
        <v>75</v>
      </c>
      <c r="D992" s="44">
        <v>500000</v>
      </c>
      <c r="E992" s="44"/>
      <c r="F992" s="44">
        <f>SUM(D992:E992)</f>
        <v>500000</v>
      </c>
    </row>
    <row r="993" spans="1:6" ht="12.75">
      <c r="A993" s="19"/>
      <c r="B993" s="20"/>
      <c r="C993" s="3"/>
      <c r="D993" s="44"/>
      <c r="E993" s="44"/>
      <c r="F993" s="44"/>
    </row>
    <row r="994" spans="1:6" ht="12.75">
      <c r="A994" s="28" t="s">
        <v>475</v>
      </c>
      <c r="B994" s="22"/>
      <c r="C994" s="5" t="s">
        <v>250</v>
      </c>
      <c r="D994" s="44"/>
      <c r="E994" s="44"/>
      <c r="F994" s="44"/>
    </row>
    <row r="995" spans="1:6" ht="12.75">
      <c r="A995" s="30"/>
      <c r="B995" s="20"/>
      <c r="C995" s="5" t="s">
        <v>72</v>
      </c>
      <c r="D995" s="45">
        <f>SUM(D1000)</f>
        <v>600000</v>
      </c>
      <c r="E995" s="45">
        <f>SUM(E1000)</f>
        <v>0</v>
      </c>
      <c r="F995" s="45">
        <f>SUM(D995:E995)</f>
        <v>600000</v>
      </c>
    </row>
    <row r="996" spans="1:6" ht="12.75">
      <c r="A996" s="30"/>
      <c r="B996" s="20"/>
      <c r="C996" s="5" t="s">
        <v>73</v>
      </c>
      <c r="D996" s="45">
        <f>SUM(D997:D997)</f>
        <v>600000</v>
      </c>
      <c r="E996" s="45">
        <f>SUM(E997:E997)</f>
        <v>0</v>
      </c>
      <c r="F996" s="45">
        <f>SUM(D996:E996)</f>
        <v>600000</v>
      </c>
    </row>
    <row r="997" spans="1:6" ht="12.75">
      <c r="A997" s="30"/>
      <c r="B997" s="20"/>
      <c r="C997" s="3" t="s">
        <v>267</v>
      </c>
      <c r="D997" s="44">
        <f>SUM(D1004)</f>
        <v>600000</v>
      </c>
      <c r="E997" s="44">
        <f>SUM(E1004)</f>
        <v>0</v>
      </c>
      <c r="F997" s="44">
        <f>SUM(D997:E997)</f>
        <v>600000</v>
      </c>
    </row>
    <row r="998" spans="1:6" ht="12.75">
      <c r="A998" s="28" t="s">
        <v>476</v>
      </c>
      <c r="B998" s="20"/>
      <c r="C998" s="5" t="s">
        <v>49</v>
      </c>
      <c r="D998" s="45">
        <f>SUM(D1003)</f>
        <v>600000</v>
      </c>
      <c r="E998" s="45">
        <f>SUM(E1003)</f>
        <v>0</v>
      </c>
      <c r="F998" s="45">
        <f>SUM(D998:E998)</f>
        <v>600000</v>
      </c>
    </row>
    <row r="999" spans="1:6" ht="12.75">
      <c r="A999" s="29" t="s">
        <v>477</v>
      </c>
      <c r="B999" s="26" t="s">
        <v>222</v>
      </c>
      <c r="C999" s="27" t="s">
        <v>223</v>
      </c>
      <c r="D999" s="46"/>
      <c r="E999" s="46"/>
      <c r="F999" s="46"/>
    </row>
    <row r="1000" spans="1:6" ht="12.75">
      <c r="A1000" s="19"/>
      <c r="B1000" s="20"/>
      <c r="C1000" s="5" t="s">
        <v>72</v>
      </c>
      <c r="D1000" s="45">
        <f>SUM(D1001)</f>
        <v>600000</v>
      </c>
      <c r="E1000" s="45">
        <f>SUM(E1001)</f>
        <v>0</v>
      </c>
      <c r="F1000" s="45">
        <f>SUM(D1000:E1000)</f>
        <v>600000</v>
      </c>
    </row>
    <row r="1001" spans="1:6" ht="12.75">
      <c r="A1001" s="19"/>
      <c r="B1001" s="20"/>
      <c r="C1001" s="3" t="s">
        <v>74</v>
      </c>
      <c r="D1001" s="44">
        <v>600000</v>
      </c>
      <c r="E1001" s="44"/>
      <c r="F1001" s="44">
        <f>SUM(D1001:E1001)</f>
        <v>600000</v>
      </c>
    </row>
    <row r="1002" spans="1:6" ht="12.75">
      <c r="A1002" s="19"/>
      <c r="B1002" s="20"/>
      <c r="C1002" s="3"/>
      <c r="D1002" s="44"/>
      <c r="E1002" s="44"/>
      <c r="F1002" s="44"/>
    </row>
    <row r="1003" spans="1:6" ht="12.75">
      <c r="A1003" s="19"/>
      <c r="B1003" s="20"/>
      <c r="C1003" s="5" t="s">
        <v>73</v>
      </c>
      <c r="D1003" s="45">
        <f>SUM(D1004:D1004)</f>
        <v>600000</v>
      </c>
      <c r="E1003" s="45">
        <f>SUM(E1004:E1004)</f>
        <v>0</v>
      </c>
      <c r="F1003" s="45">
        <f>SUM(D1003:E1003)</f>
        <v>600000</v>
      </c>
    </row>
    <row r="1004" spans="1:6" ht="12.75">
      <c r="A1004" s="19"/>
      <c r="B1004" s="20"/>
      <c r="C1004" s="3" t="s">
        <v>77</v>
      </c>
      <c r="D1004" s="44">
        <v>600000</v>
      </c>
      <c r="E1004" s="44"/>
      <c r="F1004" s="44">
        <f>SUM(D1004:E1004)</f>
        <v>600000</v>
      </c>
    </row>
    <row r="1005" spans="1:6" ht="12.75">
      <c r="A1005" s="19"/>
      <c r="B1005" s="20"/>
      <c r="C1005" s="3"/>
      <c r="D1005" s="44"/>
      <c r="E1005" s="44"/>
      <c r="F1005" s="44"/>
    </row>
    <row r="1006" spans="1:6" ht="12.75">
      <c r="A1006" s="28" t="s">
        <v>478</v>
      </c>
      <c r="B1006" s="22"/>
      <c r="C1006" s="5" t="s">
        <v>251</v>
      </c>
      <c r="D1006" s="44"/>
      <c r="E1006" s="44"/>
      <c r="F1006" s="44"/>
    </row>
    <row r="1007" spans="1:6" ht="12.75">
      <c r="A1007" s="30"/>
      <c r="B1007" s="20"/>
      <c r="C1007" s="5" t="s">
        <v>72</v>
      </c>
      <c r="D1007" s="45">
        <f>SUM(D1013,D1020,D1028)</f>
        <v>3511000</v>
      </c>
      <c r="E1007" s="45">
        <f>SUM(E1013,E1020,E1028)</f>
        <v>0</v>
      </c>
      <c r="F1007" s="45">
        <f>SUM(D1007:E1007)</f>
        <v>3511000</v>
      </c>
    </row>
    <row r="1008" spans="1:6" ht="12.75">
      <c r="A1008" s="30"/>
      <c r="B1008" s="20"/>
      <c r="C1008" s="5" t="s">
        <v>73</v>
      </c>
      <c r="D1008" s="45">
        <f>SUM(D1009:D1010)</f>
        <v>3511000</v>
      </c>
      <c r="E1008" s="45">
        <f>SUM(E1009:E1010)</f>
        <v>0</v>
      </c>
      <c r="F1008" s="45">
        <f>SUM(D1008:E1008)</f>
        <v>3511000</v>
      </c>
    </row>
    <row r="1009" spans="1:6" ht="12.75">
      <c r="A1009" s="30"/>
      <c r="B1009" s="20"/>
      <c r="C1009" s="3" t="s">
        <v>68</v>
      </c>
      <c r="D1009" s="44">
        <f>SUM(D1024)</f>
        <v>210000</v>
      </c>
      <c r="E1009" s="44">
        <f>SUM(E1024)</f>
        <v>0</v>
      </c>
      <c r="F1009" s="44">
        <f>SUM(D1009:E1009)</f>
        <v>210000</v>
      </c>
    </row>
    <row r="1010" spans="1:6" ht="12.75">
      <c r="A1010" s="30"/>
      <c r="B1010" s="20"/>
      <c r="C1010" s="3" t="s">
        <v>76</v>
      </c>
      <c r="D1010" s="44">
        <f>SUM(D1017,D1032)</f>
        <v>3301000</v>
      </c>
      <c r="E1010" s="44">
        <f>SUM(E1017,E1032)</f>
        <v>0</v>
      </c>
      <c r="F1010" s="44">
        <f>SUM(D1010:E1010)</f>
        <v>3301000</v>
      </c>
    </row>
    <row r="1011" spans="1:6" ht="12.75">
      <c r="A1011" s="28" t="s">
        <v>479</v>
      </c>
      <c r="B1011" s="20"/>
      <c r="C1011" s="5" t="s">
        <v>49</v>
      </c>
      <c r="D1011" s="45">
        <f>SUM(D1016,D1023)</f>
        <v>1210000</v>
      </c>
      <c r="E1011" s="45">
        <f>SUM(E1016,E1023)</f>
        <v>0</v>
      </c>
      <c r="F1011" s="45">
        <f>SUM(D1011:E1011)</f>
        <v>1210000</v>
      </c>
    </row>
    <row r="1012" spans="1:6" ht="12.75">
      <c r="A1012" s="29" t="s">
        <v>480</v>
      </c>
      <c r="B1012" s="26" t="s">
        <v>201</v>
      </c>
      <c r="C1012" s="27" t="s">
        <v>226</v>
      </c>
      <c r="D1012" s="46"/>
      <c r="E1012" s="46"/>
      <c r="F1012" s="46"/>
    </row>
    <row r="1013" spans="1:6" ht="12.75">
      <c r="A1013" s="19"/>
      <c r="B1013" s="20"/>
      <c r="C1013" s="5" t="s">
        <v>72</v>
      </c>
      <c r="D1013" s="45">
        <f>SUM(D1014)</f>
        <v>1000000</v>
      </c>
      <c r="E1013" s="45">
        <f>SUM(E1014)</f>
        <v>0</v>
      </c>
      <c r="F1013" s="45">
        <f>SUM(D1013:E1013)</f>
        <v>1000000</v>
      </c>
    </row>
    <row r="1014" spans="1:6" ht="12.75">
      <c r="A1014" s="19"/>
      <c r="B1014" s="20"/>
      <c r="C1014" s="3" t="s">
        <v>74</v>
      </c>
      <c r="D1014" s="44">
        <v>1000000</v>
      </c>
      <c r="E1014" s="44"/>
      <c r="F1014" s="44">
        <f>SUM(D1014:E1014)</f>
        <v>1000000</v>
      </c>
    </row>
    <row r="1015" spans="1:6" ht="12.75">
      <c r="A1015" s="19"/>
      <c r="B1015" s="20"/>
      <c r="C1015" s="3"/>
      <c r="D1015" s="44"/>
      <c r="E1015" s="44"/>
      <c r="F1015" s="44"/>
    </row>
    <row r="1016" spans="1:6" ht="12.75">
      <c r="A1016" s="19"/>
      <c r="B1016" s="20"/>
      <c r="C1016" s="5" t="s">
        <v>73</v>
      </c>
      <c r="D1016" s="45">
        <f>SUM(D1017:D1017)</f>
        <v>1000000</v>
      </c>
      <c r="E1016" s="45">
        <f>SUM(E1017:E1017)</f>
        <v>0</v>
      </c>
      <c r="F1016" s="45">
        <f>SUM(D1016:E1016)</f>
        <v>1000000</v>
      </c>
    </row>
    <row r="1017" spans="1:6" ht="12.75">
      <c r="A1017" s="19"/>
      <c r="B1017" s="20"/>
      <c r="C1017" s="3" t="s">
        <v>77</v>
      </c>
      <c r="D1017" s="44">
        <v>1000000</v>
      </c>
      <c r="E1017" s="44"/>
      <c r="F1017" s="44">
        <f>SUM(D1017:E1017)</f>
        <v>1000000</v>
      </c>
    </row>
    <row r="1018" spans="1:6" ht="12.75">
      <c r="A1018" s="19"/>
      <c r="B1018" s="20"/>
      <c r="C1018" s="3"/>
      <c r="D1018" s="44"/>
      <c r="E1018" s="44"/>
      <c r="F1018" s="44"/>
    </row>
    <row r="1019" spans="1:6" ht="12.75">
      <c r="A1019" s="29" t="s">
        <v>555</v>
      </c>
      <c r="B1019" s="26" t="s">
        <v>224</v>
      </c>
      <c r="C1019" s="27" t="s">
        <v>225</v>
      </c>
      <c r="D1019" s="46"/>
      <c r="E1019" s="46"/>
      <c r="F1019" s="46"/>
    </row>
    <row r="1020" spans="1:6" ht="12.75">
      <c r="A1020" s="19"/>
      <c r="B1020" s="20"/>
      <c r="C1020" s="5" t="s">
        <v>72</v>
      </c>
      <c r="D1020" s="45">
        <f>SUM(D1021)</f>
        <v>210000</v>
      </c>
      <c r="E1020" s="45">
        <f>SUM(E1021)</f>
        <v>0</v>
      </c>
      <c r="F1020" s="45">
        <f>SUM(D1020:E1020)</f>
        <v>210000</v>
      </c>
    </row>
    <row r="1021" spans="1:6" ht="12.75">
      <c r="A1021" s="19"/>
      <c r="B1021" s="20"/>
      <c r="C1021" s="3" t="s">
        <v>74</v>
      </c>
      <c r="D1021" s="44">
        <v>210000</v>
      </c>
      <c r="E1021" s="44"/>
      <c r="F1021" s="44">
        <f>SUM(D1021:E1021)</f>
        <v>210000</v>
      </c>
    </row>
    <row r="1022" spans="1:6" ht="12.75">
      <c r="A1022" s="19"/>
      <c r="B1022" s="20"/>
      <c r="C1022" s="3"/>
      <c r="D1022" s="44"/>
      <c r="E1022" s="44"/>
      <c r="F1022" s="44"/>
    </row>
    <row r="1023" spans="1:6" ht="12.75">
      <c r="A1023" s="19"/>
      <c r="B1023" s="20"/>
      <c r="C1023" s="5" t="s">
        <v>73</v>
      </c>
      <c r="D1023" s="45">
        <f>SUM(D1024:D1024)</f>
        <v>210000</v>
      </c>
      <c r="E1023" s="45">
        <f>SUM(E1024:E1024)</f>
        <v>0</v>
      </c>
      <c r="F1023" s="45">
        <f>SUM(D1023:E1023)</f>
        <v>210000</v>
      </c>
    </row>
    <row r="1024" spans="1:6" ht="12.75">
      <c r="A1024" s="19"/>
      <c r="B1024" s="20"/>
      <c r="C1024" s="3" t="s">
        <v>75</v>
      </c>
      <c r="D1024" s="44">
        <v>210000</v>
      </c>
      <c r="E1024" s="44"/>
      <c r="F1024" s="44">
        <f>SUM(D1024:E1024)</f>
        <v>210000</v>
      </c>
    </row>
    <row r="1025" spans="1:6" ht="12.75">
      <c r="A1025" s="19"/>
      <c r="B1025" s="20"/>
      <c r="C1025" s="3"/>
      <c r="D1025" s="44"/>
      <c r="E1025" s="44"/>
      <c r="F1025" s="44"/>
    </row>
    <row r="1026" spans="1:6" ht="12.75">
      <c r="A1026" s="28" t="s">
        <v>556</v>
      </c>
      <c r="B1026" s="20"/>
      <c r="C1026" s="5" t="s">
        <v>9</v>
      </c>
      <c r="D1026" s="45">
        <f>SUM(D1031)</f>
        <v>2301000</v>
      </c>
      <c r="E1026" s="45">
        <f>SUM(E1031)</f>
        <v>0</v>
      </c>
      <c r="F1026" s="45">
        <f>SUM(D1026:E1026)</f>
        <v>2301000</v>
      </c>
    </row>
    <row r="1027" spans="1:6" ht="12.75">
      <c r="A1027" s="29" t="s">
        <v>557</v>
      </c>
      <c r="B1027" s="26" t="s">
        <v>227</v>
      </c>
      <c r="C1027" s="27" t="s">
        <v>228</v>
      </c>
      <c r="D1027" s="46"/>
      <c r="E1027" s="46"/>
      <c r="F1027" s="46"/>
    </row>
    <row r="1028" spans="1:6" ht="12.75">
      <c r="A1028" s="19"/>
      <c r="B1028" s="20"/>
      <c r="C1028" s="5" t="s">
        <v>72</v>
      </c>
      <c r="D1028" s="45">
        <f>SUM(D1029)</f>
        <v>2301000</v>
      </c>
      <c r="E1028" s="45">
        <f>SUM(E1029)</f>
        <v>0</v>
      </c>
      <c r="F1028" s="45">
        <f>SUM(D1028:E1028)</f>
        <v>2301000</v>
      </c>
    </row>
    <row r="1029" spans="1:6" ht="12.75">
      <c r="A1029" s="19"/>
      <c r="B1029" s="20"/>
      <c r="C1029" s="3" t="s">
        <v>74</v>
      </c>
      <c r="D1029" s="44">
        <v>2301000</v>
      </c>
      <c r="E1029" s="44"/>
      <c r="F1029" s="44">
        <f>SUM(D1029:E1029)</f>
        <v>2301000</v>
      </c>
    </row>
    <row r="1030" spans="1:6" ht="12.75">
      <c r="A1030" s="19"/>
      <c r="B1030" s="20"/>
      <c r="C1030" s="3"/>
      <c r="D1030" s="44"/>
      <c r="E1030" s="44"/>
      <c r="F1030" s="44"/>
    </row>
    <row r="1031" spans="1:6" ht="12.75">
      <c r="A1031" s="19"/>
      <c r="B1031" s="20"/>
      <c r="C1031" s="5" t="s">
        <v>73</v>
      </c>
      <c r="D1031" s="45">
        <f>SUM(D1032:D1032)</f>
        <v>2301000</v>
      </c>
      <c r="E1031" s="45">
        <f>SUM(E1032:E1032)</f>
        <v>0</v>
      </c>
      <c r="F1031" s="45">
        <f>SUM(D1031:E1031)</f>
        <v>2301000</v>
      </c>
    </row>
    <row r="1032" spans="1:6" ht="12.75">
      <c r="A1032" s="19"/>
      <c r="B1032" s="20"/>
      <c r="C1032" s="3" t="s">
        <v>77</v>
      </c>
      <c r="D1032" s="44">
        <v>2301000</v>
      </c>
      <c r="E1032" s="44"/>
      <c r="F1032" s="44">
        <f>SUM(D1032:E1032)</f>
        <v>2301000</v>
      </c>
    </row>
    <row r="1033" spans="1:6" ht="12.75">
      <c r="A1033" s="19"/>
      <c r="B1033" s="20"/>
      <c r="C1033" s="3"/>
      <c r="D1033" s="44"/>
      <c r="E1033" s="44"/>
      <c r="F1033" s="44"/>
    </row>
    <row r="1034" spans="1:6" ht="12.75">
      <c r="A1034" s="28" t="s">
        <v>481</v>
      </c>
      <c r="B1034" s="22"/>
      <c r="C1034" s="5" t="s">
        <v>252</v>
      </c>
      <c r="D1034" s="44"/>
      <c r="E1034" s="44"/>
      <c r="F1034" s="44"/>
    </row>
    <row r="1035" spans="1:6" ht="12.75">
      <c r="A1035" s="30"/>
      <c r="B1035" s="20"/>
      <c r="C1035" s="5" t="s">
        <v>72</v>
      </c>
      <c r="D1035" s="45">
        <f>SUM(D1040)</f>
        <v>2000000</v>
      </c>
      <c r="E1035" s="45">
        <f>SUM(E1040)</f>
        <v>0</v>
      </c>
      <c r="F1035" s="45">
        <f>SUM(D1035:E1035)</f>
        <v>2000000</v>
      </c>
    </row>
    <row r="1036" spans="1:6" ht="12.75">
      <c r="A1036" s="30"/>
      <c r="B1036" s="20"/>
      <c r="C1036" s="5" t="s">
        <v>73</v>
      </c>
      <c r="D1036" s="45">
        <f>SUM(D1037:D1037)</f>
        <v>2000000</v>
      </c>
      <c r="E1036" s="45">
        <f>SUM(E1037:E1037)</f>
        <v>0</v>
      </c>
      <c r="F1036" s="45">
        <f>SUM(D1036:E1036)</f>
        <v>2000000</v>
      </c>
    </row>
    <row r="1037" spans="1:6" ht="12.75">
      <c r="A1037" s="30"/>
      <c r="B1037" s="20"/>
      <c r="C1037" s="3" t="s">
        <v>267</v>
      </c>
      <c r="D1037" s="44">
        <f>SUM(D1044)</f>
        <v>2000000</v>
      </c>
      <c r="E1037" s="44">
        <f>SUM(E1044)</f>
        <v>0</v>
      </c>
      <c r="F1037" s="44">
        <f>SUM(D1037:E1037)</f>
        <v>2000000</v>
      </c>
    </row>
    <row r="1038" spans="1:6" ht="12.75">
      <c r="A1038" s="28" t="s">
        <v>482</v>
      </c>
      <c r="B1038" s="20"/>
      <c r="C1038" s="5" t="s">
        <v>49</v>
      </c>
      <c r="D1038" s="45">
        <f>SUM(D1043)</f>
        <v>2000000</v>
      </c>
      <c r="E1038" s="45">
        <f>SUM(E1043)</f>
        <v>0</v>
      </c>
      <c r="F1038" s="45">
        <f>SUM(D1038:E1038)</f>
        <v>2000000</v>
      </c>
    </row>
    <row r="1039" spans="1:6" ht="12.75">
      <c r="A1039" s="29" t="s">
        <v>483</v>
      </c>
      <c r="B1039" s="26" t="s">
        <v>201</v>
      </c>
      <c r="C1039" s="27" t="s">
        <v>202</v>
      </c>
      <c r="D1039" s="46"/>
      <c r="E1039" s="46"/>
      <c r="F1039" s="46"/>
    </row>
    <row r="1040" spans="1:6" ht="12.75">
      <c r="A1040" s="19"/>
      <c r="B1040" s="20"/>
      <c r="C1040" s="5" t="s">
        <v>72</v>
      </c>
      <c r="D1040" s="45">
        <f>SUM(D1041)</f>
        <v>2000000</v>
      </c>
      <c r="E1040" s="45">
        <f>SUM(E1041)</f>
        <v>0</v>
      </c>
      <c r="F1040" s="45">
        <f>SUM(D1040:E1040)</f>
        <v>2000000</v>
      </c>
    </row>
    <row r="1041" spans="1:6" ht="12.75">
      <c r="A1041" s="19"/>
      <c r="B1041" s="20"/>
      <c r="C1041" s="3" t="s">
        <v>74</v>
      </c>
      <c r="D1041" s="44">
        <v>2000000</v>
      </c>
      <c r="E1041" s="44"/>
      <c r="F1041" s="44">
        <f>SUM(D1041:E1041)</f>
        <v>2000000</v>
      </c>
    </row>
    <row r="1042" spans="1:6" ht="12.75">
      <c r="A1042" s="19"/>
      <c r="B1042" s="20"/>
      <c r="C1042" s="3"/>
      <c r="D1042" s="44"/>
      <c r="E1042" s="44"/>
      <c r="F1042" s="44"/>
    </row>
    <row r="1043" spans="1:6" ht="12.75">
      <c r="A1043" s="19"/>
      <c r="B1043" s="20"/>
      <c r="C1043" s="5" t="s">
        <v>73</v>
      </c>
      <c r="D1043" s="45">
        <f>SUM(D1044:D1044)</f>
        <v>2000000</v>
      </c>
      <c r="E1043" s="45">
        <f>SUM(E1044:E1044)</f>
        <v>0</v>
      </c>
      <c r="F1043" s="45">
        <f>SUM(D1043:E1043)</f>
        <v>2000000</v>
      </c>
    </row>
    <row r="1044" spans="1:6" ht="12.75">
      <c r="A1044" s="19"/>
      <c r="B1044" s="20"/>
      <c r="C1044" s="3" t="s">
        <v>77</v>
      </c>
      <c r="D1044" s="44">
        <v>2000000</v>
      </c>
      <c r="E1044" s="44"/>
      <c r="F1044" s="44">
        <f>SUM(D1044:E1044)</f>
        <v>2000000</v>
      </c>
    </row>
    <row r="1045" spans="1:6" ht="12.75">
      <c r="A1045" s="19"/>
      <c r="B1045" s="20"/>
      <c r="C1045" s="3"/>
      <c r="D1045" s="44"/>
      <c r="E1045" s="44"/>
      <c r="F1045" s="44"/>
    </row>
    <row r="1046" spans="1:6" ht="12.75">
      <c r="A1046" s="28" t="s">
        <v>484</v>
      </c>
      <c r="B1046" s="22"/>
      <c r="C1046" s="5" t="s">
        <v>256</v>
      </c>
      <c r="D1046" s="44"/>
      <c r="E1046" s="44"/>
      <c r="F1046" s="44"/>
    </row>
    <row r="1047" spans="1:6" ht="12.75">
      <c r="A1047" s="30"/>
      <c r="B1047" s="20"/>
      <c r="C1047" s="5" t="s">
        <v>72</v>
      </c>
      <c r="D1047" s="45">
        <f>SUM(D1052)</f>
        <v>1200000</v>
      </c>
      <c r="E1047" s="45">
        <f>SUM(E1052)</f>
        <v>0</v>
      </c>
      <c r="F1047" s="45">
        <f>SUM(D1047:E1047)</f>
        <v>1200000</v>
      </c>
    </row>
    <row r="1048" spans="1:6" ht="12.75">
      <c r="A1048" s="30"/>
      <c r="B1048" s="20"/>
      <c r="C1048" s="5" t="s">
        <v>73</v>
      </c>
      <c r="D1048" s="45">
        <f>SUM(D1049)</f>
        <v>1200000</v>
      </c>
      <c r="E1048" s="45">
        <f>SUM(E1049)</f>
        <v>0</v>
      </c>
      <c r="F1048" s="45">
        <f>SUM(D1048:E1048)</f>
        <v>1200000</v>
      </c>
    </row>
    <row r="1049" spans="1:6" ht="12.75">
      <c r="A1049" s="30"/>
      <c r="B1049" s="20"/>
      <c r="C1049" s="3" t="s">
        <v>68</v>
      </c>
      <c r="D1049" s="44">
        <f>SUM(D1056)</f>
        <v>1200000</v>
      </c>
      <c r="E1049" s="44">
        <f>SUM(E1056)</f>
        <v>0</v>
      </c>
      <c r="F1049" s="44">
        <f>SUM(D1049:E1049)</f>
        <v>1200000</v>
      </c>
    </row>
    <row r="1050" spans="1:6" ht="12.75">
      <c r="A1050" s="28" t="s">
        <v>485</v>
      </c>
      <c r="B1050" s="20"/>
      <c r="C1050" s="5" t="s">
        <v>49</v>
      </c>
      <c r="D1050" s="45">
        <f>SUM(D1055)</f>
        <v>1200000</v>
      </c>
      <c r="E1050" s="45">
        <f>SUM(E1055)</f>
        <v>0</v>
      </c>
      <c r="F1050" s="45">
        <f>SUM(D1050:E1050)</f>
        <v>1200000</v>
      </c>
    </row>
    <row r="1051" spans="1:6" ht="12.75">
      <c r="A1051" s="29" t="s">
        <v>486</v>
      </c>
      <c r="B1051" s="26" t="s">
        <v>140</v>
      </c>
      <c r="C1051" s="27" t="s">
        <v>534</v>
      </c>
      <c r="D1051" s="46"/>
      <c r="E1051" s="46"/>
      <c r="F1051" s="46"/>
    </row>
    <row r="1052" spans="1:6" ht="12.75">
      <c r="A1052" s="19"/>
      <c r="B1052" s="20"/>
      <c r="C1052" s="5" t="s">
        <v>72</v>
      </c>
      <c r="D1052" s="45">
        <f>SUM(D1053)</f>
        <v>1200000</v>
      </c>
      <c r="E1052" s="45">
        <f>SUM(E1053)</f>
        <v>0</v>
      </c>
      <c r="F1052" s="45">
        <f>SUM(D1052:E1052)</f>
        <v>1200000</v>
      </c>
    </row>
    <row r="1053" spans="1:6" ht="12.75">
      <c r="A1053" s="19"/>
      <c r="B1053" s="20"/>
      <c r="C1053" s="3" t="s">
        <v>74</v>
      </c>
      <c r="D1053" s="44">
        <f>1100000+100000</f>
        <v>1200000</v>
      </c>
      <c r="E1053" s="44"/>
      <c r="F1053" s="44">
        <f>SUM(D1053:E1053)</f>
        <v>1200000</v>
      </c>
    </row>
    <row r="1054" spans="1:6" ht="12.75">
      <c r="A1054" s="19"/>
      <c r="B1054" s="20"/>
      <c r="C1054" s="3"/>
      <c r="D1054" s="44"/>
      <c r="E1054" s="44"/>
      <c r="F1054" s="44"/>
    </row>
    <row r="1055" spans="1:6" ht="12.75">
      <c r="A1055" s="19"/>
      <c r="B1055" s="20"/>
      <c r="C1055" s="5" t="s">
        <v>73</v>
      </c>
      <c r="D1055" s="45">
        <f>SUM(D1056:D1056)</f>
        <v>1200000</v>
      </c>
      <c r="E1055" s="45">
        <f>SUM(E1056:E1056)</f>
        <v>0</v>
      </c>
      <c r="F1055" s="45">
        <f>SUM(D1055:E1055)</f>
        <v>1200000</v>
      </c>
    </row>
    <row r="1056" spans="1:6" ht="12.75">
      <c r="A1056" s="19"/>
      <c r="B1056" s="20"/>
      <c r="C1056" s="3" t="s">
        <v>75</v>
      </c>
      <c r="D1056" s="44">
        <f>1100000+100000</f>
        <v>1200000</v>
      </c>
      <c r="E1056" s="44"/>
      <c r="F1056" s="44">
        <f>SUM(D1056:E1056)</f>
        <v>1200000</v>
      </c>
    </row>
    <row r="1057" spans="1:6" ht="12.75">
      <c r="A1057" s="19"/>
      <c r="B1057" s="20"/>
      <c r="C1057" s="3"/>
      <c r="D1057" s="44"/>
      <c r="E1057" s="44"/>
      <c r="F1057" s="44"/>
    </row>
    <row r="1058" spans="1:6" ht="12.75">
      <c r="A1058" s="28" t="s">
        <v>487</v>
      </c>
      <c r="B1058" s="22"/>
      <c r="C1058" s="5" t="s">
        <v>531</v>
      </c>
      <c r="D1058" s="44"/>
      <c r="E1058" s="44"/>
      <c r="F1058" s="44"/>
    </row>
    <row r="1059" spans="1:6" ht="12.75">
      <c r="A1059" s="30"/>
      <c r="B1059" s="20"/>
      <c r="C1059" s="5" t="s">
        <v>72</v>
      </c>
      <c r="D1059" s="45">
        <f>SUM(D1064)</f>
        <v>100000</v>
      </c>
      <c r="E1059" s="45">
        <f>SUM(E1064)</f>
        <v>0</v>
      </c>
      <c r="F1059" s="45">
        <f>SUM(D1059:E1059)</f>
        <v>100000</v>
      </c>
    </row>
    <row r="1060" spans="1:6" ht="12.75">
      <c r="A1060" s="30"/>
      <c r="B1060" s="20"/>
      <c r="C1060" s="5" t="s">
        <v>73</v>
      </c>
      <c r="D1060" s="45">
        <f>SUM(D1065)</f>
        <v>100000</v>
      </c>
      <c r="E1060" s="45">
        <f>SUM(E1061:E1061)</f>
        <v>0</v>
      </c>
      <c r="F1060" s="45">
        <f>SUM(D1060:E1060)</f>
        <v>100000</v>
      </c>
    </row>
    <row r="1061" spans="1:6" ht="12.75">
      <c r="A1061" s="30"/>
      <c r="B1061" s="20"/>
      <c r="C1061" s="3" t="s">
        <v>68</v>
      </c>
      <c r="D1061" s="45">
        <f>SUM(D1068)</f>
        <v>100000</v>
      </c>
      <c r="E1061" s="45">
        <f>SUM(E1068)</f>
        <v>0</v>
      </c>
      <c r="F1061" s="44">
        <f>SUM(D1061:E1061)</f>
        <v>100000</v>
      </c>
    </row>
    <row r="1062" spans="1:6" ht="12.75">
      <c r="A1062" s="28" t="s">
        <v>558</v>
      </c>
      <c r="B1062" s="20"/>
      <c r="C1062" s="5" t="s">
        <v>49</v>
      </c>
      <c r="D1062" s="45">
        <f>SUM(D1067)</f>
        <v>100000</v>
      </c>
      <c r="E1062" s="45">
        <f>SUM(E1067)</f>
        <v>0</v>
      </c>
      <c r="F1062" s="45">
        <f>SUM(D1062:E1062)</f>
        <v>100000</v>
      </c>
    </row>
    <row r="1063" spans="1:6" ht="12.75">
      <c r="A1063" s="29" t="s">
        <v>488</v>
      </c>
      <c r="B1063" s="26" t="s">
        <v>253</v>
      </c>
      <c r="C1063" s="27" t="s">
        <v>254</v>
      </c>
      <c r="D1063" s="46"/>
      <c r="E1063" s="46"/>
      <c r="F1063" s="46"/>
    </row>
    <row r="1064" spans="1:6" ht="12.75">
      <c r="A1064" s="19"/>
      <c r="B1064" s="20"/>
      <c r="C1064" s="5" t="s">
        <v>72</v>
      </c>
      <c r="D1064" s="45">
        <f>SUM(D1065)</f>
        <v>100000</v>
      </c>
      <c r="E1064" s="45">
        <f>SUM(E1065)</f>
        <v>0</v>
      </c>
      <c r="F1064" s="45">
        <f>SUM(D1064:E1064)</f>
        <v>100000</v>
      </c>
    </row>
    <row r="1065" spans="1:6" ht="12.75">
      <c r="A1065" s="19"/>
      <c r="B1065" s="20"/>
      <c r="C1065" s="3" t="s">
        <v>74</v>
      </c>
      <c r="D1065" s="44">
        <v>100000</v>
      </c>
      <c r="E1065" s="44"/>
      <c r="F1065" s="44">
        <f>SUM(D1065:E1065)</f>
        <v>100000</v>
      </c>
    </row>
    <row r="1066" spans="1:6" ht="12.75">
      <c r="A1066" s="19"/>
      <c r="B1066" s="20"/>
      <c r="C1066" s="3"/>
      <c r="D1066" s="44"/>
      <c r="E1066" s="44"/>
      <c r="F1066" s="44"/>
    </row>
    <row r="1067" spans="1:6" ht="12.75">
      <c r="A1067" s="19"/>
      <c r="B1067" s="20"/>
      <c r="C1067" s="5" t="s">
        <v>73</v>
      </c>
      <c r="D1067" s="45">
        <f>SUM(D1068:D1068)</f>
        <v>100000</v>
      </c>
      <c r="E1067" s="45">
        <f>SUM(E1068:E1068)</f>
        <v>0</v>
      </c>
      <c r="F1067" s="45">
        <f>SUM(D1067:E1067)</f>
        <v>100000</v>
      </c>
    </row>
    <row r="1068" spans="1:6" ht="12.75">
      <c r="A1068" s="19"/>
      <c r="B1068" s="20"/>
      <c r="C1068" s="3" t="s">
        <v>75</v>
      </c>
      <c r="D1068" s="44">
        <v>100000</v>
      </c>
      <c r="E1068" s="44"/>
      <c r="F1068" s="44">
        <f>SUM(D1068:E1068)</f>
        <v>100000</v>
      </c>
    </row>
    <row r="1069" spans="1:6" ht="12.75">
      <c r="A1069" s="19"/>
      <c r="B1069" s="20"/>
      <c r="C1069" s="3"/>
      <c r="D1069" s="44"/>
      <c r="E1069" s="44"/>
      <c r="F1069" s="44"/>
    </row>
    <row r="1070" spans="1:6" ht="12.75">
      <c r="A1070" s="28" t="s">
        <v>489</v>
      </c>
      <c r="B1070" s="22"/>
      <c r="C1070" s="5" t="s">
        <v>257</v>
      </c>
      <c r="D1070" s="44"/>
      <c r="E1070" s="44"/>
      <c r="F1070" s="44"/>
    </row>
    <row r="1071" spans="1:6" ht="12.75">
      <c r="A1071" s="30"/>
      <c r="B1071" s="20"/>
      <c r="C1071" s="5" t="s">
        <v>72</v>
      </c>
      <c r="D1071" s="45">
        <f>SUM(D1076)</f>
        <v>125000</v>
      </c>
      <c r="E1071" s="45">
        <f>SUM(E1076)</f>
        <v>0</v>
      </c>
      <c r="F1071" s="45">
        <f>SUM(D1071:E1071)</f>
        <v>125000</v>
      </c>
    </row>
    <row r="1072" spans="1:6" ht="12.75">
      <c r="A1072" s="30"/>
      <c r="B1072" s="20"/>
      <c r="C1072" s="5" t="s">
        <v>73</v>
      </c>
      <c r="D1072" s="45">
        <f>SUM(D1073:D1073)</f>
        <v>125000</v>
      </c>
      <c r="E1072" s="45">
        <f>SUM(E1073:E1073)</f>
        <v>0</v>
      </c>
      <c r="F1072" s="45">
        <f>SUM(D1072:E1072)</f>
        <v>125000</v>
      </c>
    </row>
    <row r="1073" spans="1:6" ht="12.75">
      <c r="A1073" s="30"/>
      <c r="B1073" s="20"/>
      <c r="C1073" s="3" t="s">
        <v>68</v>
      </c>
      <c r="D1073" s="44">
        <f>SUM(D1080)</f>
        <v>125000</v>
      </c>
      <c r="E1073" s="44">
        <f>SUM(E1080)</f>
        <v>0</v>
      </c>
      <c r="F1073" s="44">
        <f>SUM(D1073:E1073)</f>
        <v>125000</v>
      </c>
    </row>
    <row r="1074" spans="1:6" ht="12.75">
      <c r="A1074" s="28" t="s">
        <v>490</v>
      </c>
      <c r="B1074" s="20"/>
      <c r="C1074" s="5" t="s">
        <v>9</v>
      </c>
      <c r="D1074" s="45">
        <f>SUM(D1079)</f>
        <v>125000</v>
      </c>
      <c r="E1074" s="45">
        <f>SUM(E1079)</f>
        <v>0</v>
      </c>
      <c r="F1074" s="45">
        <f>SUM(D1074:E1074)</f>
        <v>125000</v>
      </c>
    </row>
    <row r="1075" spans="1:6" ht="12.75">
      <c r="A1075" s="25" t="s">
        <v>491</v>
      </c>
      <c r="B1075" s="26" t="s">
        <v>227</v>
      </c>
      <c r="C1075" s="27" t="s">
        <v>228</v>
      </c>
      <c r="D1075" s="46"/>
      <c r="E1075" s="46"/>
      <c r="F1075" s="46"/>
    </row>
    <row r="1076" spans="1:6" ht="12.75">
      <c r="A1076" s="19"/>
      <c r="B1076" s="20"/>
      <c r="C1076" s="5" t="s">
        <v>72</v>
      </c>
      <c r="D1076" s="45">
        <f>SUM(D1077)</f>
        <v>125000</v>
      </c>
      <c r="E1076" s="45">
        <f>SUM(E1077)</f>
        <v>0</v>
      </c>
      <c r="F1076" s="45">
        <f>SUM(D1076:E1076)</f>
        <v>125000</v>
      </c>
    </row>
    <row r="1077" spans="1:6" ht="12.75">
      <c r="A1077" s="19"/>
      <c r="B1077" s="20"/>
      <c r="C1077" s="3" t="s">
        <v>74</v>
      </c>
      <c r="D1077" s="44">
        <v>125000</v>
      </c>
      <c r="E1077" s="44"/>
      <c r="F1077" s="44">
        <f>SUM(D1077:E1077)</f>
        <v>125000</v>
      </c>
    </row>
    <row r="1078" spans="1:6" ht="12.75">
      <c r="A1078" s="19"/>
      <c r="B1078" s="20"/>
      <c r="C1078" s="3"/>
      <c r="D1078" s="44"/>
      <c r="E1078" s="44"/>
      <c r="F1078" s="44"/>
    </row>
    <row r="1079" spans="1:6" ht="12.75">
      <c r="A1079" s="19"/>
      <c r="B1079" s="20"/>
      <c r="C1079" s="5" t="s">
        <v>73</v>
      </c>
      <c r="D1079" s="45">
        <f>SUM(D1080:D1080)</f>
        <v>125000</v>
      </c>
      <c r="E1079" s="45">
        <f>SUM(E1080:E1080)</f>
        <v>0</v>
      </c>
      <c r="F1079" s="45">
        <f>SUM(D1079:E1079)</f>
        <v>125000</v>
      </c>
    </row>
    <row r="1080" spans="1:6" ht="12.75">
      <c r="A1080" s="19"/>
      <c r="B1080" s="20"/>
      <c r="C1080" s="3" t="s">
        <v>75</v>
      </c>
      <c r="D1080" s="44">
        <v>125000</v>
      </c>
      <c r="E1080" s="44"/>
      <c r="F1080" s="44">
        <f>SUM(D1080:E1080)</f>
        <v>125000</v>
      </c>
    </row>
    <row r="1081" spans="1:6" ht="12.75">
      <c r="A1081" s="19"/>
      <c r="B1081" s="20"/>
      <c r="C1081" s="3"/>
      <c r="D1081" s="44"/>
      <c r="E1081" s="44"/>
      <c r="F1081" s="44"/>
    </row>
    <row r="1082" spans="1:6" ht="12.75">
      <c r="A1082" s="28" t="s">
        <v>492</v>
      </c>
      <c r="B1082" s="22"/>
      <c r="C1082" s="5" t="s">
        <v>232</v>
      </c>
      <c r="D1082" s="44"/>
      <c r="E1082" s="44"/>
      <c r="F1082" s="44"/>
    </row>
    <row r="1083" spans="1:6" ht="12.75">
      <c r="A1083" s="30"/>
      <c r="B1083" s="20"/>
      <c r="C1083" s="5" t="s">
        <v>72</v>
      </c>
      <c r="D1083" s="45">
        <f>SUM(D1088)</f>
        <v>200000</v>
      </c>
      <c r="E1083" s="45">
        <f>SUM(E1088)</f>
        <v>0</v>
      </c>
      <c r="F1083" s="45">
        <f>SUM(D1083:E1083)</f>
        <v>200000</v>
      </c>
    </row>
    <row r="1084" spans="1:6" ht="12.75">
      <c r="A1084" s="30"/>
      <c r="B1084" s="20"/>
      <c r="C1084" s="5" t="s">
        <v>73</v>
      </c>
      <c r="D1084" s="45">
        <f>SUM(D1085:D1085)</f>
        <v>200000</v>
      </c>
      <c r="E1084" s="45">
        <f>SUM(E1085:E1085)</f>
        <v>0</v>
      </c>
      <c r="F1084" s="45">
        <f>SUM(D1084:E1084)</f>
        <v>200000</v>
      </c>
    </row>
    <row r="1085" spans="1:6" ht="12.75">
      <c r="A1085" s="30"/>
      <c r="B1085" s="20"/>
      <c r="C1085" s="3" t="s">
        <v>68</v>
      </c>
      <c r="D1085" s="44">
        <f>SUM(D1092)</f>
        <v>200000</v>
      </c>
      <c r="E1085" s="44">
        <f>SUM(E1092)</f>
        <v>0</v>
      </c>
      <c r="F1085" s="44">
        <f>SUM(D1085:E1085)</f>
        <v>200000</v>
      </c>
    </row>
    <row r="1086" spans="1:6" ht="12.75">
      <c r="A1086" s="28" t="s">
        <v>493</v>
      </c>
      <c r="B1086" s="20"/>
      <c r="C1086" s="5" t="s">
        <v>9</v>
      </c>
      <c r="D1086" s="45">
        <f>SUM(D1091)</f>
        <v>200000</v>
      </c>
      <c r="E1086" s="45">
        <f>SUM(E1091)</f>
        <v>0</v>
      </c>
      <c r="F1086" s="45">
        <f>SUM(D1086:E1086)</f>
        <v>200000</v>
      </c>
    </row>
    <row r="1087" spans="1:6" ht="12.75">
      <c r="A1087" s="29" t="s">
        <v>494</v>
      </c>
      <c r="B1087" s="26" t="s">
        <v>227</v>
      </c>
      <c r="C1087" s="27" t="s">
        <v>228</v>
      </c>
      <c r="D1087" s="46"/>
      <c r="E1087" s="46"/>
      <c r="F1087" s="46"/>
    </row>
    <row r="1088" spans="1:6" ht="12.75">
      <c r="A1088" s="19"/>
      <c r="B1088" s="20"/>
      <c r="C1088" s="5" t="s">
        <v>72</v>
      </c>
      <c r="D1088" s="45">
        <f>SUM(D1089)</f>
        <v>200000</v>
      </c>
      <c r="E1088" s="45">
        <f>SUM(E1089)</f>
        <v>0</v>
      </c>
      <c r="F1088" s="45">
        <f>SUM(D1088:E1088)</f>
        <v>200000</v>
      </c>
    </row>
    <row r="1089" spans="1:6" ht="12.75">
      <c r="A1089" s="19"/>
      <c r="B1089" s="20"/>
      <c r="C1089" s="3" t="s">
        <v>74</v>
      </c>
      <c r="D1089" s="44">
        <v>200000</v>
      </c>
      <c r="E1089" s="44"/>
      <c r="F1089" s="44">
        <f>SUM(D1089:E1089)</f>
        <v>200000</v>
      </c>
    </row>
    <row r="1090" spans="1:6" ht="12.75">
      <c r="A1090" s="19"/>
      <c r="B1090" s="20"/>
      <c r="C1090" s="3"/>
      <c r="D1090" s="44"/>
      <c r="E1090" s="44"/>
      <c r="F1090" s="44"/>
    </row>
    <row r="1091" spans="1:6" ht="12.75">
      <c r="A1091" s="19"/>
      <c r="B1091" s="20"/>
      <c r="C1091" s="5" t="s">
        <v>73</v>
      </c>
      <c r="D1091" s="45">
        <f>SUM(D1092:D1092)</f>
        <v>200000</v>
      </c>
      <c r="E1091" s="45">
        <f>SUM(E1092:E1092)</f>
        <v>0</v>
      </c>
      <c r="F1091" s="45">
        <f>SUM(D1091:E1091)</f>
        <v>200000</v>
      </c>
    </row>
    <row r="1092" spans="1:6" ht="12.75">
      <c r="A1092" s="19"/>
      <c r="B1092" s="20"/>
      <c r="C1092" s="3" t="s">
        <v>75</v>
      </c>
      <c r="D1092" s="44">
        <v>200000</v>
      </c>
      <c r="E1092" s="44"/>
      <c r="F1092" s="44">
        <f>SUM(D1092:E1092)</f>
        <v>200000</v>
      </c>
    </row>
    <row r="1093" spans="1:6" ht="12.75">
      <c r="A1093" s="19"/>
      <c r="B1093" s="20"/>
      <c r="C1093" s="3"/>
      <c r="D1093" s="44"/>
      <c r="E1093" s="44"/>
      <c r="F1093" s="44"/>
    </row>
    <row r="1094" spans="1:6" ht="12.75">
      <c r="A1094" s="28" t="s">
        <v>495</v>
      </c>
      <c r="B1094" s="22"/>
      <c r="C1094" s="5" t="s">
        <v>231</v>
      </c>
      <c r="D1094" s="44"/>
      <c r="E1094" s="44"/>
      <c r="F1094" s="44"/>
    </row>
    <row r="1095" spans="1:6" ht="12.75">
      <c r="A1095" s="30"/>
      <c r="B1095" s="20"/>
      <c r="C1095" s="5" t="s">
        <v>72</v>
      </c>
      <c r="D1095" s="45">
        <f>SUM(D1100)</f>
        <v>699000</v>
      </c>
      <c r="E1095" s="45">
        <f>SUM(E1100)</f>
        <v>0</v>
      </c>
      <c r="F1095" s="45">
        <f>SUM(D1095:E1095)</f>
        <v>699000</v>
      </c>
    </row>
    <row r="1096" spans="1:6" ht="12.75">
      <c r="A1096" s="30"/>
      <c r="B1096" s="20"/>
      <c r="C1096" s="5" t="s">
        <v>73</v>
      </c>
      <c r="D1096" s="45">
        <f>SUM(D1097:D1097)</f>
        <v>699000</v>
      </c>
      <c r="E1096" s="45">
        <f>SUM(E1097:E1097)</f>
        <v>0</v>
      </c>
      <c r="F1096" s="45">
        <f>SUM(D1096:E1096)</f>
        <v>699000</v>
      </c>
    </row>
    <row r="1097" spans="1:6" ht="12.75">
      <c r="A1097" s="30"/>
      <c r="B1097" s="20"/>
      <c r="C1097" s="3" t="s">
        <v>233</v>
      </c>
      <c r="D1097" s="44">
        <f>SUM(D1104)</f>
        <v>699000</v>
      </c>
      <c r="E1097" s="44">
        <f>SUM(E1104)</f>
        <v>0</v>
      </c>
      <c r="F1097" s="44">
        <f>SUM(D1097:E1097)</f>
        <v>699000</v>
      </c>
    </row>
    <row r="1098" spans="1:6" ht="12.75">
      <c r="A1098" s="28" t="s">
        <v>496</v>
      </c>
      <c r="B1098" s="20"/>
      <c r="C1098" s="5" t="s">
        <v>9</v>
      </c>
      <c r="D1098" s="45">
        <f>SUM(D1103)</f>
        <v>699000</v>
      </c>
      <c r="E1098" s="45">
        <f>SUM(E1103)</f>
        <v>0</v>
      </c>
      <c r="F1098" s="45">
        <f>SUM(D1098:E1098)</f>
        <v>699000</v>
      </c>
    </row>
    <row r="1099" spans="1:6" ht="12.75">
      <c r="A1099" s="29" t="s">
        <v>497</v>
      </c>
      <c r="B1099" s="26" t="s">
        <v>227</v>
      </c>
      <c r="C1099" s="27" t="s">
        <v>228</v>
      </c>
      <c r="D1099" s="46"/>
      <c r="E1099" s="46"/>
      <c r="F1099" s="46"/>
    </row>
    <row r="1100" spans="1:6" ht="12.75">
      <c r="A1100" s="19"/>
      <c r="B1100" s="20"/>
      <c r="C1100" s="5" t="s">
        <v>72</v>
      </c>
      <c r="D1100" s="45">
        <f>SUM(D1101)</f>
        <v>699000</v>
      </c>
      <c r="E1100" s="45">
        <f>SUM(E1101)</f>
        <v>0</v>
      </c>
      <c r="F1100" s="45">
        <f>SUM(D1100:E1100)</f>
        <v>699000</v>
      </c>
    </row>
    <row r="1101" spans="1:6" ht="12.75">
      <c r="A1101" s="19"/>
      <c r="B1101" s="20"/>
      <c r="C1101" s="3" t="s">
        <v>74</v>
      </c>
      <c r="D1101" s="44">
        <v>699000</v>
      </c>
      <c r="E1101" s="44"/>
      <c r="F1101" s="44">
        <f>SUM(D1101:E1101)</f>
        <v>699000</v>
      </c>
    </row>
    <row r="1102" spans="1:6" ht="12.75">
      <c r="A1102" s="19"/>
      <c r="B1102" s="20"/>
      <c r="C1102" s="3"/>
      <c r="D1102" s="44"/>
      <c r="E1102" s="44"/>
      <c r="F1102" s="44"/>
    </row>
    <row r="1103" spans="1:6" ht="12.75">
      <c r="A1103" s="19"/>
      <c r="B1103" s="20"/>
      <c r="C1103" s="5" t="s">
        <v>73</v>
      </c>
      <c r="D1103" s="45">
        <f>SUM(D1104:D1104)</f>
        <v>699000</v>
      </c>
      <c r="E1103" s="45">
        <f>SUM(E1104:E1104)</f>
        <v>0</v>
      </c>
      <c r="F1103" s="45">
        <f>SUM(D1103:E1103)</f>
        <v>699000</v>
      </c>
    </row>
    <row r="1104" spans="1:6" ht="12.75">
      <c r="A1104" s="19"/>
      <c r="B1104" s="20"/>
      <c r="C1104" s="3" t="s">
        <v>77</v>
      </c>
      <c r="D1104" s="44">
        <v>699000</v>
      </c>
      <c r="E1104" s="44"/>
      <c r="F1104" s="44">
        <f>SUM(D1104:E1104)</f>
        <v>699000</v>
      </c>
    </row>
    <row r="1105" spans="1:6" ht="12.75">
      <c r="A1105" s="19"/>
      <c r="B1105" s="20"/>
      <c r="C1105" s="3"/>
      <c r="D1105" s="44"/>
      <c r="E1105" s="44"/>
      <c r="F1105" s="44"/>
    </row>
    <row r="1106" spans="1:6" ht="12.75">
      <c r="A1106" s="28" t="s">
        <v>498</v>
      </c>
      <c r="B1106" s="22"/>
      <c r="C1106" s="5" t="s">
        <v>238</v>
      </c>
      <c r="D1106" s="44"/>
      <c r="E1106" s="44"/>
      <c r="F1106" s="44"/>
    </row>
    <row r="1107" spans="1:6" ht="12.75">
      <c r="A1107" s="30"/>
      <c r="B1107" s="20"/>
      <c r="C1107" s="5" t="s">
        <v>72</v>
      </c>
      <c r="D1107" s="45">
        <f>SUM(D1112)</f>
        <v>700000</v>
      </c>
      <c r="E1107" s="45">
        <f>SUM(E1112)</f>
        <v>0</v>
      </c>
      <c r="F1107" s="45">
        <f>SUM(D1107:E1107)</f>
        <v>700000</v>
      </c>
    </row>
    <row r="1108" spans="1:6" ht="12.75">
      <c r="A1108" s="30"/>
      <c r="B1108" s="20"/>
      <c r="C1108" s="5" t="s">
        <v>73</v>
      </c>
      <c r="D1108" s="45">
        <f>SUM(D1109:D1109)</f>
        <v>700000</v>
      </c>
      <c r="E1108" s="45">
        <f>SUM(E1109:E1109)</f>
        <v>0</v>
      </c>
      <c r="F1108" s="45">
        <f>SUM(D1108:E1108)</f>
        <v>700000</v>
      </c>
    </row>
    <row r="1109" spans="1:6" ht="12.75">
      <c r="A1109" s="30"/>
      <c r="B1109" s="20"/>
      <c r="C1109" s="3" t="s">
        <v>68</v>
      </c>
      <c r="D1109" s="44">
        <f>SUM(D1116)</f>
        <v>700000</v>
      </c>
      <c r="E1109" s="44">
        <f>SUM(E1116)</f>
        <v>0</v>
      </c>
      <c r="F1109" s="44">
        <f>SUM(D1109:E1109)</f>
        <v>700000</v>
      </c>
    </row>
    <row r="1110" spans="1:6" ht="12.75">
      <c r="A1110" s="28" t="s">
        <v>559</v>
      </c>
      <c r="B1110" s="20"/>
      <c r="C1110" s="5" t="s">
        <v>10</v>
      </c>
      <c r="D1110" s="45">
        <f>SUM(D1115)</f>
        <v>700000</v>
      </c>
      <c r="E1110" s="45">
        <f>SUM(E1115)</f>
        <v>0</v>
      </c>
      <c r="F1110" s="45">
        <f>SUM(D1110:E1110)</f>
        <v>700000</v>
      </c>
    </row>
    <row r="1111" spans="1:6" ht="25.5">
      <c r="A1111" s="29" t="s">
        <v>560</v>
      </c>
      <c r="B1111" s="26">
        <v>10702</v>
      </c>
      <c r="C1111" s="31" t="s">
        <v>237</v>
      </c>
      <c r="D1111" s="46"/>
      <c r="E1111" s="46"/>
      <c r="F1111" s="46"/>
    </row>
    <row r="1112" spans="1:6" ht="12.75">
      <c r="A1112" s="19"/>
      <c r="B1112" s="20"/>
      <c r="C1112" s="5" t="s">
        <v>72</v>
      </c>
      <c r="D1112" s="45">
        <f>SUM(D1113)</f>
        <v>700000</v>
      </c>
      <c r="E1112" s="45">
        <f>SUM(E1113)</f>
        <v>0</v>
      </c>
      <c r="F1112" s="45">
        <f>SUM(D1112:E1112)</f>
        <v>700000</v>
      </c>
    </row>
    <row r="1113" spans="1:6" ht="12.75">
      <c r="A1113" s="19"/>
      <c r="B1113" s="20"/>
      <c r="C1113" s="3" t="s">
        <v>74</v>
      </c>
      <c r="D1113" s="44">
        <v>700000</v>
      </c>
      <c r="E1113" s="44"/>
      <c r="F1113" s="44">
        <f>SUM(D1113:E1113)</f>
        <v>700000</v>
      </c>
    </row>
    <row r="1114" spans="1:6" ht="12.75">
      <c r="A1114" s="19"/>
      <c r="B1114" s="20"/>
      <c r="C1114" s="3"/>
      <c r="D1114" s="44"/>
      <c r="E1114" s="44"/>
      <c r="F1114" s="44"/>
    </row>
    <row r="1115" spans="1:6" ht="12.75">
      <c r="A1115" s="19"/>
      <c r="B1115" s="20"/>
      <c r="C1115" s="5" t="s">
        <v>73</v>
      </c>
      <c r="D1115" s="45">
        <f>SUM(D1116:D1116)</f>
        <v>700000</v>
      </c>
      <c r="E1115" s="45">
        <f>SUM(E1116:E1116)</f>
        <v>0</v>
      </c>
      <c r="F1115" s="45">
        <f>SUM(D1115:E1115)</f>
        <v>700000</v>
      </c>
    </row>
    <row r="1116" spans="1:6" ht="12.75">
      <c r="A1116" s="19"/>
      <c r="B1116" s="20"/>
      <c r="C1116" s="55" t="s">
        <v>75</v>
      </c>
      <c r="D1116" s="56">
        <v>700000</v>
      </c>
      <c r="E1116" s="56"/>
      <c r="F1116" s="56">
        <f>SUM(D1116:E1116)</f>
        <v>700000</v>
      </c>
    </row>
    <row r="1117" spans="1:6" ht="12.75">
      <c r="A1117" s="19"/>
      <c r="B1117" s="20"/>
      <c r="C1117" s="3"/>
      <c r="D1117" s="44"/>
      <c r="E1117" s="44"/>
      <c r="F1117" s="44"/>
    </row>
    <row r="1118" spans="1:6" ht="12.75">
      <c r="A1118" s="39" t="s">
        <v>561</v>
      </c>
      <c r="B1118" s="40"/>
      <c r="C1118" s="33" t="s">
        <v>229</v>
      </c>
      <c r="D1118" s="48">
        <v>11000000</v>
      </c>
      <c r="E1118" s="48"/>
      <c r="F1118" s="48">
        <f>SUM(D1118:E1118)</f>
        <v>11000000</v>
      </c>
    </row>
    <row r="1119" ht="12.75">
      <c r="A1119" s="13"/>
    </row>
    <row r="1120" ht="12.75">
      <c r="A1120" s="13"/>
    </row>
    <row r="1121" spans="1:6" ht="12.75">
      <c r="A1121" s="15"/>
      <c r="C1121" s="6"/>
      <c r="D1121" s="51"/>
      <c r="E1121" s="51"/>
      <c r="F1121" s="51"/>
    </row>
    <row r="1122" spans="1:6" ht="12.75">
      <c r="A1122" s="14"/>
      <c r="B1122" s="9"/>
      <c r="C1122" s="10"/>
      <c r="D1122" s="52"/>
      <c r="E1122" s="52"/>
      <c r="F1122" s="52"/>
    </row>
    <row r="1123" spans="3:6" ht="12.75">
      <c r="C1123" s="6"/>
      <c r="D1123" s="51"/>
      <c r="E1123" s="51"/>
      <c r="F1123" s="51"/>
    </row>
    <row r="1126" spans="3:6" ht="12.75">
      <c r="C1126" s="6"/>
      <c r="D1126" s="51"/>
      <c r="E1126" s="51"/>
      <c r="F1126" s="51"/>
    </row>
  </sheetData>
  <mergeCells count="2">
    <mergeCell ref="C1:F1"/>
    <mergeCell ref="C2:F2"/>
  </mergeCells>
  <printOptions/>
  <pageMargins left="0.75" right="0.75" top="1" bottom="1" header="0.5" footer="0.5"/>
  <pageSetup horizontalDpi="300" verticalDpi="300" orientation="portrait" paperSize="9" r:id="rId1"/>
  <headerFooter alignWithMargins="0">
    <oddHeader xml:space="preserve">&amp;RLisa 2
Tartu Linnavolikogu määrusele
nr  91 16.12.2004.a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karin</cp:lastModifiedBy>
  <cp:lastPrinted>2005-01-06T10:50:37Z</cp:lastPrinted>
  <dcterms:created xsi:type="dcterms:W3CDTF">1996-10-14T23:33:28Z</dcterms:created>
  <dcterms:modified xsi:type="dcterms:W3CDTF">2005-01-06T10:51:36Z</dcterms:modified>
  <cp:category/>
  <cp:version/>
  <cp:contentType/>
  <cp:contentStatus/>
</cp:coreProperties>
</file>